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75" yWindow="3675" windowWidth="19440" windowHeight="4575" tabRatio="264"/>
  </bookViews>
  <sheets>
    <sheet name="Budžet 09" sheetId="1" r:id="rId1"/>
  </sheets>
  <calcPr calcId="145621"/>
</workbook>
</file>

<file path=xl/calcChain.xml><?xml version="1.0" encoding="utf-8"?>
<calcChain xmlns="http://schemas.openxmlformats.org/spreadsheetml/2006/main">
  <c r="N146" i="1" l="1"/>
  <c r="M146" i="1"/>
  <c r="L146" i="1"/>
  <c r="M499" i="1" l="1"/>
  <c r="M491" i="1"/>
  <c r="M501" i="1" l="1"/>
  <c r="P107" i="1"/>
  <c r="M108" i="1"/>
  <c r="N108" i="1"/>
  <c r="L108" i="1"/>
  <c r="P108" i="1" l="1"/>
  <c r="N39" i="1"/>
  <c r="P396" i="1" l="1"/>
  <c r="O396" i="1"/>
  <c r="O538" i="1" l="1"/>
  <c r="P532" i="1"/>
  <c r="O532" i="1"/>
  <c r="L521" i="1"/>
  <c r="O514" i="1"/>
  <c r="P513" i="1"/>
  <c r="O513" i="1"/>
  <c r="P512" i="1"/>
  <c r="O512" i="1"/>
  <c r="P511" i="1"/>
  <c r="O511" i="1"/>
  <c r="P510" i="1"/>
  <c r="O510" i="1"/>
  <c r="P509" i="1"/>
  <c r="O509" i="1"/>
  <c r="P507" i="1"/>
  <c r="P486" i="1"/>
  <c r="O486" i="1"/>
  <c r="O485" i="1"/>
  <c r="P479" i="1"/>
  <c r="O479" i="1"/>
  <c r="O465" i="1"/>
  <c r="P449" i="1"/>
  <c r="O449" i="1"/>
  <c r="O443" i="1"/>
  <c r="P431" i="1"/>
  <c r="P374" i="1"/>
  <c r="L358" i="1"/>
  <c r="N358" i="1"/>
  <c r="P361" i="1"/>
  <c r="O360" i="1"/>
  <c r="P359" i="1"/>
  <c r="P357" i="1"/>
  <c r="P355" i="1"/>
  <c r="O355" i="1"/>
  <c r="N356" i="1"/>
  <c r="L356" i="1"/>
  <c r="O317" i="1"/>
  <c r="N173" i="1" l="1"/>
  <c r="L173" i="1"/>
  <c r="M173" i="1"/>
  <c r="P118" i="1"/>
  <c r="P173" i="1" l="1"/>
  <c r="N264" i="1"/>
  <c r="M157" i="1"/>
  <c r="M154" i="1"/>
  <c r="N307" i="1"/>
  <c r="M307" i="1"/>
  <c r="M356" i="1" l="1"/>
  <c r="P356" i="1" s="1"/>
  <c r="M358" i="1"/>
  <c r="O352" i="1"/>
  <c r="P352" i="1"/>
  <c r="N119" i="1"/>
  <c r="M119" i="1"/>
  <c r="L119" i="1"/>
  <c r="K119" i="1"/>
  <c r="J119" i="1"/>
  <c r="I119" i="1"/>
  <c r="K118" i="1"/>
  <c r="L104" i="1"/>
  <c r="P119" i="1" l="1"/>
  <c r="P230" i="1"/>
  <c r="P223" i="1"/>
  <c r="O230" i="1"/>
  <c r="O223" i="1"/>
  <c r="M229" i="1"/>
  <c r="M226" i="1"/>
  <c r="M224" i="1"/>
  <c r="M220" i="1"/>
  <c r="M231" i="1" l="1"/>
  <c r="M247" i="1"/>
  <c r="M245" i="1"/>
  <c r="M242" i="1"/>
  <c r="M235" i="1"/>
  <c r="M250" i="1" l="1"/>
  <c r="M394" i="1"/>
  <c r="N335" i="1" l="1"/>
  <c r="M335" i="1"/>
  <c r="L335" i="1"/>
  <c r="O311" i="1"/>
  <c r="P311" i="1"/>
  <c r="O323" i="1" l="1"/>
  <c r="P323" i="1"/>
  <c r="N388" i="1"/>
  <c r="M388" i="1"/>
  <c r="N379" i="1"/>
  <c r="M379" i="1"/>
  <c r="M390" i="1" l="1"/>
  <c r="N390" i="1"/>
  <c r="M484" i="1"/>
  <c r="M475" i="1"/>
  <c r="M473" i="1"/>
  <c r="P435" i="1"/>
  <c r="N434" i="1"/>
  <c r="M434" i="1"/>
  <c r="L434" i="1"/>
  <c r="P434" i="1" l="1"/>
  <c r="M487" i="1"/>
  <c r="N515" i="1" l="1"/>
  <c r="M515" i="1"/>
  <c r="M193" i="1" s="1"/>
  <c r="L515" i="1"/>
  <c r="N508" i="1"/>
  <c r="N505" i="1"/>
  <c r="M508" i="1"/>
  <c r="M505" i="1"/>
  <c r="L524" i="1"/>
  <c r="L533" i="1"/>
  <c r="L535" i="1"/>
  <c r="L177" i="1" s="1"/>
  <c r="L537" i="1"/>
  <c r="L539" i="1"/>
  <c r="L541" i="1"/>
  <c r="L508" i="1"/>
  <c r="L505" i="1"/>
  <c r="L499" i="1"/>
  <c r="L491" i="1"/>
  <c r="L484" i="1"/>
  <c r="O484" i="1" s="1"/>
  <c r="L475" i="1"/>
  <c r="L473" i="1"/>
  <c r="L467" i="1"/>
  <c r="L463" i="1"/>
  <c r="L460" i="1"/>
  <c r="L454" i="1"/>
  <c r="L452" i="1"/>
  <c r="L444" i="1"/>
  <c r="L440" i="1"/>
  <c r="L432" i="1"/>
  <c r="L430" i="1"/>
  <c r="L428" i="1"/>
  <c r="L187" i="1" s="1"/>
  <c r="L425" i="1"/>
  <c r="L416" i="1"/>
  <c r="L412" i="1"/>
  <c r="L406" i="1"/>
  <c r="L404" i="1"/>
  <c r="L203" i="1" s="1"/>
  <c r="L202" i="1" s="1"/>
  <c r="L402" i="1"/>
  <c r="L400" i="1"/>
  <c r="L397" i="1"/>
  <c r="L394" i="1"/>
  <c r="L388" i="1"/>
  <c r="L379" i="1"/>
  <c r="L367" i="1"/>
  <c r="L196" i="1" s="1"/>
  <c r="L195" i="1" s="1"/>
  <c r="L364" i="1"/>
  <c r="L192" i="1" s="1"/>
  <c r="L362" i="1"/>
  <c r="L342" i="1"/>
  <c r="L319" i="1"/>
  <c r="L314" i="1"/>
  <c r="L312" i="1"/>
  <c r="L164" i="1" s="1"/>
  <c r="L307" i="1"/>
  <c r="L301" i="1"/>
  <c r="L209" i="1" s="1"/>
  <c r="L299" i="1"/>
  <c r="L294" i="1"/>
  <c r="L289" i="1"/>
  <c r="L275" i="1"/>
  <c r="L264" i="1"/>
  <c r="L167" i="1" s="1"/>
  <c r="L260" i="1"/>
  <c r="L247" i="1"/>
  <c r="L193" i="1" s="1"/>
  <c r="L245" i="1"/>
  <c r="L183" i="1" s="1"/>
  <c r="L182" i="1" s="1"/>
  <c r="L242" i="1"/>
  <c r="L166" i="1" s="1"/>
  <c r="L235" i="1"/>
  <c r="L229" i="1"/>
  <c r="O229" i="1" s="1"/>
  <c r="L226" i="1"/>
  <c r="L224" i="1"/>
  <c r="L220" i="1"/>
  <c r="L116" i="1"/>
  <c r="L112" i="1"/>
  <c r="L100" i="1"/>
  <c r="L96" i="1"/>
  <c r="L90" i="1"/>
  <c r="L86" i="1"/>
  <c r="L82" i="1"/>
  <c r="L73" i="1"/>
  <c r="L61" i="1"/>
  <c r="L55" i="1"/>
  <c r="L51" i="1"/>
  <c r="L43" i="1"/>
  <c r="L39" i="1"/>
  <c r="L35" i="1"/>
  <c r="L31" i="1"/>
  <c r="L27" i="1"/>
  <c r="L22" i="1"/>
  <c r="L143" i="1"/>
  <c r="L144" i="1"/>
  <c r="L145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5" i="1"/>
  <c r="L168" i="1"/>
  <c r="L171" i="1"/>
  <c r="L172" i="1"/>
  <c r="L176" i="1"/>
  <c r="L180" i="1"/>
  <c r="L179" i="1" s="1"/>
  <c r="L186" i="1"/>
  <c r="L200" i="1"/>
  <c r="L199" i="1" s="1"/>
  <c r="L254" i="1"/>
  <c r="L256" i="1" s="1"/>
  <c r="L211" i="1" s="1"/>
  <c r="L208" i="1"/>
  <c r="L191" i="1"/>
  <c r="L194" i="1"/>
  <c r="L373" i="1"/>
  <c r="L375" i="1" s="1"/>
  <c r="L554" i="1" s="1"/>
  <c r="L573" i="1"/>
  <c r="L577" i="1"/>
  <c r="L170" i="1" l="1"/>
  <c r="L543" i="1"/>
  <c r="L562" i="1" s="1"/>
  <c r="L576" i="1"/>
  <c r="L303" i="1"/>
  <c r="L553" i="1" s="1"/>
  <c r="L206" i="1"/>
  <c r="L205" i="1" s="1"/>
  <c r="L517" i="1"/>
  <c r="L369" i="1"/>
  <c r="L552" i="1" s="1"/>
  <c r="L469" i="1"/>
  <c r="L559" i="1" s="1"/>
  <c r="L175" i="1"/>
  <c r="N517" i="1"/>
  <c r="L436" i="1"/>
  <c r="L557" i="1" s="1"/>
  <c r="L45" i="1"/>
  <c r="L231" i="1"/>
  <c r="L549" i="1" s="1"/>
  <c r="L250" i="1"/>
  <c r="L548" i="1" s="1"/>
  <c r="L285" i="1"/>
  <c r="L550" i="1" s="1"/>
  <c r="L338" i="1"/>
  <c r="L390" i="1"/>
  <c r="L555" i="1" s="1"/>
  <c r="L574" i="1" s="1"/>
  <c r="L408" i="1"/>
  <c r="L556" i="1" s="1"/>
  <c r="L456" i="1"/>
  <c r="L558" i="1" s="1"/>
  <c r="L487" i="1"/>
  <c r="L560" i="1" s="1"/>
  <c r="L501" i="1"/>
  <c r="L561" i="1" s="1"/>
  <c r="L190" i="1"/>
  <c r="L197" i="1" s="1"/>
  <c r="L92" i="1"/>
  <c r="L551" i="1"/>
  <c r="M517" i="1"/>
  <c r="L563" i="1"/>
  <c r="L142" i="1"/>
  <c r="L148" i="1"/>
  <c r="L163" i="1"/>
  <c r="L185" i="1"/>
  <c r="L14" i="1" l="1"/>
  <c r="L579" i="1"/>
  <c r="L587" i="1" s="1"/>
  <c r="L16" i="1"/>
  <c r="L578" i="1"/>
  <c r="L547" i="1"/>
  <c r="L564" i="1" s="1"/>
  <c r="L580" i="1"/>
  <c r="L12" i="1"/>
  <c r="L140" i="1"/>
  <c r="L138" i="1" s="1"/>
  <c r="L572" i="1" l="1"/>
  <c r="L581" i="1" s="1"/>
  <c r="L586" i="1" s="1"/>
  <c r="L588" i="1" s="1"/>
  <c r="N172" i="1"/>
  <c r="M172" i="1"/>
  <c r="O172" i="1" s="1"/>
  <c r="P172" i="1" l="1"/>
  <c r="N159" i="1"/>
  <c r="M159" i="1"/>
  <c r="N577" i="1"/>
  <c r="N573" i="1"/>
  <c r="M577" i="1"/>
  <c r="M573" i="1"/>
  <c r="N161" i="1" l="1"/>
  <c r="N394" i="1"/>
  <c r="N319" i="1"/>
  <c r="N154" i="1" l="1"/>
  <c r="N158" i="1"/>
  <c r="N171" i="1"/>
  <c r="N170" i="1" s="1"/>
  <c r="N186" i="1"/>
  <c r="N176" i="1"/>
  <c r="N168" i="1"/>
  <c r="N165" i="1"/>
  <c r="N160" i="1"/>
  <c r="N157" i="1"/>
  <c r="N156" i="1"/>
  <c r="N155" i="1"/>
  <c r="N153" i="1"/>
  <c r="N152" i="1"/>
  <c r="N151" i="1"/>
  <c r="N150" i="1"/>
  <c r="N149" i="1"/>
  <c r="N144" i="1" l="1"/>
  <c r="N143" i="1"/>
  <c r="N200" i="1"/>
  <c r="N199" i="1" s="1"/>
  <c r="N180" i="1"/>
  <c r="N179" i="1" s="1"/>
  <c r="N148" i="1"/>
  <c r="N145" i="1"/>
  <c r="M151" i="1"/>
  <c r="M150" i="1"/>
  <c r="M200" i="1"/>
  <c r="M186" i="1"/>
  <c r="M180" i="1"/>
  <c r="M179" i="1" s="1"/>
  <c r="M176" i="1"/>
  <c r="M168" i="1"/>
  <c r="M165" i="1"/>
  <c r="M161" i="1"/>
  <c r="M160" i="1"/>
  <c r="M158" i="1"/>
  <c r="M156" i="1"/>
  <c r="M155" i="1"/>
  <c r="M153" i="1"/>
  <c r="M152" i="1"/>
  <c r="M149" i="1"/>
  <c r="M145" i="1"/>
  <c r="M144" i="1"/>
  <c r="M143" i="1"/>
  <c r="M524" i="1"/>
  <c r="M260" i="1"/>
  <c r="M264" i="1"/>
  <c r="M275" i="1"/>
  <c r="M440" i="1"/>
  <c r="M444" i="1"/>
  <c r="M104" i="1"/>
  <c r="P542" i="1"/>
  <c r="O542" i="1"/>
  <c r="P540" i="1"/>
  <c r="O540" i="1"/>
  <c r="P536" i="1"/>
  <c r="O536" i="1"/>
  <c r="O534" i="1"/>
  <c r="P531" i="1"/>
  <c r="O531" i="1"/>
  <c r="P530" i="1"/>
  <c r="O530" i="1"/>
  <c r="P529" i="1"/>
  <c r="O529" i="1"/>
  <c r="P528" i="1"/>
  <c r="O528" i="1"/>
  <c r="P527" i="1"/>
  <c r="O527" i="1"/>
  <c r="P526" i="1"/>
  <c r="O526" i="1"/>
  <c r="P525" i="1"/>
  <c r="O525" i="1"/>
  <c r="P523" i="1"/>
  <c r="O523" i="1"/>
  <c r="P522" i="1"/>
  <c r="O522" i="1"/>
  <c r="O507" i="1"/>
  <c r="P506" i="1"/>
  <c r="O506" i="1"/>
  <c r="P500" i="1"/>
  <c r="O500" i="1"/>
  <c r="P498" i="1"/>
  <c r="O498" i="1"/>
  <c r="P497" i="1"/>
  <c r="O497" i="1"/>
  <c r="P496" i="1"/>
  <c r="O496" i="1"/>
  <c r="P495" i="1"/>
  <c r="O495" i="1"/>
  <c r="P494" i="1"/>
  <c r="O494" i="1"/>
  <c r="P493" i="1"/>
  <c r="O493" i="1"/>
  <c r="P492" i="1"/>
  <c r="O492" i="1"/>
  <c r="P483" i="1"/>
  <c r="O483" i="1"/>
  <c r="P482" i="1"/>
  <c r="O482" i="1"/>
  <c r="P481" i="1"/>
  <c r="O481" i="1"/>
  <c r="P480" i="1"/>
  <c r="O480" i="1"/>
  <c r="P478" i="1"/>
  <c r="O478" i="1"/>
  <c r="P477" i="1"/>
  <c r="O477" i="1"/>
  <c r="P476" i="1"/>
  <c r="O476" i="1"/>
  <c r="P474" i="1"/>
  <c r="O474" i="1"/>
  <c r="P468" i="1"/>
  <c r="O468" i="1"/>
  <c r="P466" i="1"/>
  <c r="O466" i="1"/>
  <c r="P464" i="1"/>
  <c r="O464" i="1"/>
  <c r="P462" i="1"/>
  <c r="O462" i="1"/>
  <c r="P461" i="1"/>
  <c r="O461" i="1"/>
  <c r="P455" i="1"/>
  <c r="O455" i="1"/>
  <c r="P453" i="1"/>
  <c r="O453" i="1"/>
  <c r="P451" i="1"/>
  <c r="O451" i="1"/>
  <c r="P450" i="1"/>
  <c r="O450" i="1"/>
  <c r="P448" i="1"/>
  <c r="O448" i="1"/>
  <c r="P447" i="1"/>
  <c r="O447" i="1"/>
  <c r="P446" i="1"/>
  <c r="O446" i="1"/>
  <c r="P445" i="1"/>
  <c r="O445" i="1"/>
  <c r="P443" i="1"/>
  <c r="P442" i="1"/>
  <c r="O442" i="1"/>
  <c r="P441" i="1"/>
  <c r="O441" i="1"/>
  <c r="P433" i="1"/>
  <c r="O433" i="1"/>
  <c r="P429" i="1"/>
  <c r="O429" i="1"/>
  <c r="P427" i="1"/>
  <c r="O427" i="1"/>
  <c r="P426" i="1"/>
  <c r="O426" i="1"/>
  <c r="P424" i="1"/>
  <c r="O424" i="1"/>
  <c r="P423" i="1"/>
  <c r="O423" i="1"/>
  <c r="P422" i="1"/>
  <c r="O422" i="1"/>
  <c r="P421" i="1"/>
  <c r="O421" i="1"/>
  <c r="P420" i="1"/>
  <c r="O420" i="1"/>
  <c r="P419" i="1"/>
  <c r="O419" i="1"/>
  <c r="P418" i="1"/>
  <c r="O418" i="1"/>
  <c r="P417" i="1"/>
  <c r="O417" i="1"/>
  <c r="P415" i="1"/>
  <c r="O415" i="1"/>
  <c r="P414" i="1"/>
  <c r="O414" i="1"/>
  <c r="P413" i="1"/>
  <c r="O413" i="1"/>
  <c r="P407" i="1"/>
  <c r="O407" i="1"/>
  <c r="P405" i="1"/>
  <c r="O405" i="1"/>
  <c r="P403" i="1"/>
  <c r="O403" i="1"/>
  <c r="P401" i="1"/>
  <c r="O401" i="1"/>
  <c r="P399" i="1"/>
  <c r="O399" i="1"/>
  <c r="P398" i="1"/>
  <c r="O398" i="1"/>
  <c r="P395" i="1"/>
  <c r="O395" i="1"/>
  <c r="P389" i="1"/>
  <c r="O389" i="1"/>
  <c r="P387" i="1"/>
  <c r="O387" i="1"/>
  <c r="P386" i="1"/>
  <c r="O386" i="1"/>
  <c r="P385" i="1"/>
  <c r="O385" i="1"/>
  <c r="P384" i="1"/>
  <c r="O384" i="1"/>
  <c r="P383" i="1"/>
  <c r="O383" i="1"/>
  <c r="P382" i="1"/>
  <c r="O382" i="1"/>
  <c r="P381" i="1"/>
  <c r="O381" i="1"/>
  <c r="P380" i="1"/>
  <c r="O380" i="1"/>
  <c r="O374" i="1"/>
  <c r="O368" i="1"/>
  <c r="P366" i="1"/>
  <c r="O366" i="1"/>
  <c r="P365" i="1"/>
  <c r="O365" i="1"/>
  <c r="P363" i="1"/>
  <c r="O363" i="1"/>
  <c r="O359" i="1"/>
  <c r="P354" i="1"/>
  <c r="O354" i="1"/>
  <c r="P353" i="1"/>
  <c r="O353" i="1"/>
  <c r="P351" i="1"/>
  <c r="O351" i="1"/>
  <c r="P350" i="1"/>
  <c r="O350" i="1"/>
  <c r="P349" i="1"/>
  <c r="O349" i="1"/>
  <c r="P348" i="1"/>
  <c r="O348" i="1"/>
  <c r="P347" i="1"/>
  <c r="O347" i="1"/>
  <c r="P346" i="1"/>
  <c r="O346" i="1"/>
  <c r="P345" i="1"/>
  <c r="O345" i="1"/>
  <c r="P344" i="1"/>
  <c r="O344" i="1"/>
  <c r="P343" i="1"/>
  <c r="O343" i="1"/>
  <c r="P334" i="1"/>
  <c r="O334" i="1"/>
  <c r="P332" i="1"/>
  <c r="O332" i="1"/>
  <c r="P331" i="1"/>
  <c r="O331" i="1"/>
  <c r="P330" i="1"/>
  <c r="O330" i="1"/>
  <c r="P329" i="1"/>
  <c r="O329" i="1"/>
  <c r="P328" i="1"/>
  <c r="O328" i="1"/>
  <c r="P327" i="1"/>
  <c r="O327" i="1"/>
  <c r="P326" i="1"/>
  <c r="O326" i="1"/>
  <c r="P325" i="1"/>
  <c r="O325" i="1"/>
  <c r="P324" i="1"/>
  <c r="O324" i="1"/>
  <c r="P322" i="1"/>
  <c r="O322" i="1"/>
  <c r="P321" i="1"/>
  <c r="O321" i="1"/>
  <c r="P320" i="1"/>
  <c r="O320" i="1"/>
  <c r="P318" i="1"/>
  <c r="O318" i="1"/>
  <c r="P317" i="1"/>
  <c r="P316" i="1"/>
  <c r="O316" i="1"/>
  <c r="P315" i="1"/>
  <c r="O315" i="1"/>
  <c r="P313" i="1"/>
  <c r="O313" i="1"/>
  <c r="P310" i="1"/>
  <c r="O310" i="1"/>
  <c r="P309" i="1"/>
  <c r="O309" i="1"/>
  <c r="P308" i="1"/>
  <c r="O308" i="1"/>
  <c r="P302" i="1"/>
  <c r="O302" i="1"/>
  <c r="P300" i="1"/>
  <c r="O300" i="1"/>
  <c r="P298" i="1"/>
  <c r="O298" i="1"/>
  <c r="P297" i="1"/>
  <c r="O297" i="1"/>
  <c r="P296" i="1"/>
  <c r="O296" i="1"/>
  <c r="P295" i="1"/>
  <c r="O295" i="1"/>
  <c r="P293" i="1"/>
  <c r="O293" i="1"/>
  <c r="P292" i="1"/>
  <c r="O292" i="1"/>
  <c r="P291" i="1"/>
  <c r="O291" i="1"/>
  <c r="P290" i="1"/>
  <c r="O290" i="1"/>
  <c r="P284" i="1"/>
  <c r="O284" i="1"/>
  <c r="P283" i="1"/>
  <c r="O283" i="1"/>
  <c r="P282" i="1"/>
  <c r="O282" i="1"/>
  <c r="P281" i="1"/>
  <c r="O281" i="1"/>
  <c r="P280" i="1"/>
  <c r="O280" i="1"/>
  <c r="P279" i="1"/>
  <c r="O279" i="1"/>
  <c r="P278" i="1"/>
  <c r="O278" i="1"/>
  <c r="P277" i="1"/>
  <c r="O277" i="1"/>
  <c r="P276" i="1"/>
  <c r="O276" i="1"/>
  <c r="P274" i="1"/>
  <c r="O274" i="1"/>
  <c r="P272" i="1"/>
  <c r="O272" i="1"/>
  <c r="P271" i="1"/>
  <c r="O271" i="1"/>
  <c r="P270" i="1"/>
  <c r="O270" i="1"/>
  <c r="P269" i="1"/>
  <c r="O269" i="1"/>
  <c r="P268" i="1"/>
  <c r="O268" i="1"/>
  <c r="P267" i="1"/>
  <c r="O267" i="1"/>
  <c r="P266" i="1"/>
  <c r="O266" i="1"/>
  <c r="P265" i="1"/>
  <c r="O265" i="1"/>
  <c r="P263" i="1"/>
  <c r="O263" i="1"/>
  <c r="P262" i="1"/>
  <c r="O262" i="1"/>
  <c r="P261" i="1"/>
  <c r="O261" i="1"/>
  <c r="O255" i="1"/>
  <c r="O249" i="1"/>
  <c r="P248" i="1"/>
  <c r="O248" i="1"/>
  <c r="P246" i="1"/>
  <c r="O246" i="1"/>
  <c r="P244" i="1"/>
  <c r="O244" i="1"/>
  <c r="P243" i="1"/>
  <c r="O243" i="1"/>
  <c r="P241" i="1"/>
  <c r="O241" i="1"/>
  <c r="P240" i="1"/>
  <c r="O240" i="1"/>
  <c r="P239" i="1"/>
  <c r="O239" i="1"/>
  <c r="P238" i="1"/>
  <c r="O238" i="1"/>
  <c r="P237" i="1"/>
  <c r="O237" i="1"/>
  <c r="P236" i="1"/>
  <c r="O236" i="1"/>
  <c r="P228" i="1"/>
  <c r="O228" i="1"/>
  <c r="P227" i="1"/>
  <c r="O227" i="1"/>
  <c r="P225" i="1"/>
  <c r="O225" i="1"/>
  <c r="P222" i="1"/>
  <c r="O222" i="1"/>
  <c r="P221" i="1"/>
  <c r="O221" i="1"/>
  <c r="O76" i="1"/>
  <c r="P115" i="1"/>
  <c r="P111" i="1"/>
  <c r="O111" i="1"/>
  <c r="P103" i="1"/>
  <c r="O103" i="1"/>
  <c r="P99" i="1"/>
  <c r="O99" i="1"/>
  <c r="P95" i="1"/>
  <c r="O95" i="1"/>
  <c r="P89" i="1"/>
  <c r="O89" i="1"/>
  <c r="P85" i="1"/>
  <c r="O85" i="1"/>
  <c r="P81" i="1"/>
  <c r="O81" i="1"/>
  <c r="P80" i="1"/>
  <c r="O80" i="1"/>
  <c r="P79" i="1"/>
  <c r="O79" i="1"/>
  <c r="P78" i="1"/>
  <c r="O78" i="1"/>
  <c r="P77" i="1"/>
  <c r="O77" i="1"/>
  <c r="P76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0" i="1"/>
  <c r="O60" i="1"/>
  <c r="P59" i="1"/>
  <c r="O59" i="1"/>
  <c r="P58" i="1"/>
  <c r="O58" i="1"/>
  <c r="P54" i="1"/>
  <c r="O54" i="1"/>
  <c r="P50" i="1"/>
  <c r="O50" i="1"/>
  <c r="P42" i="1"/>
  <c r="O42" i="1"/>
  <c r="P38" i="1"/>
  <c r="O38" i="1"/>
  <c r="P34" i="1"/>
  <c r="O34" i="1"/>
  <c r="P30" i="1"/>
  <c r="O30" i="1"/>
  <c r="P26" i="1"/>
  <c r="O26" i="1"/>
  <c r="P25" i="1"/>
  <c r="O25" i="1"/>
  <c r="P21" i="1"/>
  <c r="O21" i="1"/>
  <c r="O161" i="1" l="1"/>
  <c r="P161" i="1"/>
  <c r="M285" i="1"/>
  <c r="N142" i="1"/>
  <c r="M148" i="1"/>
  <c r="M142" i="1"/>
  <c r="P577" i="1"/>
  <c r="P573" i="1"/>
  <c r="N541" i="1"/>
  <c r="N539" i="1"/>
  <c r="N537" i="1"/>
  <c r="N535" i="1"/>
  <c r="N177" i="1" s="1"/>
  <c r="N175" i="1" s="1"/>
  <c r="N533" i="1"/>
  <c r="N524" i="1"/>
  <c r="P524" i="1" s="1"/>
  <c r="N521" i="1"/>
  <c r="N499" i="1"/>
  <c r="N491" i="1"/>
  <c r="P491" i="1" s="1"/>
  <c r="N484" i="1"/>
  <c r="P484" i="1" s="1"/>
  <c r="N475" i="1"/>
  <c r="P475" i="1" s="1"/>
  <c r="N473" i="1"/>
  <c r="N467" i="1"/>
  <c r="N463" i="1"/>
  <c r="N460" i="1"/>
  <c r="N454" i="1"/>
  <c r="N452" i="1"/>
  <c r="N444" i="1"/>
  <c r="P444" i="1" s="1"/>
  <c r="N440" i="1"/>
  <c r="P440" i="1" s="1"/>
  <c r="N432" i="1"/>
  <c r="N430" i="1"/>
  <c r="N428" i="1"/>
  <c r="N187" i="1" s="1"/>
  <c r="N185" i="1" s="1"/>
  <c r="N425" i="1"/>
  <c r="N416" i="1"/>
  <c r="N412" i="1"/>
  <c r="N406" i="1"/>
  <c r="N404" i="1"/>
  <c r="N203" i="1" s="1"/>
  <c r="N202" i="1" s="1"/>
  <c r="N402" i="1"/>
  <c r="N400" i="1"/>
  <c r="N397" i="1"/>
  <c r="N373" i="1"/>
  <c r="N367" i="1"/>
  <c r="N364" i="1"/>
  <c r="N192" i="1" s="1"/>
  <c r="N362" i="1"/>
  <c r="N194" i="1" s="1"/>
  <c r="N191" i="1"/>
  <c r="N342" i="1"/>
  <c r="N314" i="1"/>
  <c r="N312" i="1"/>
  <c r="N164" i="1" s="1"/>
  <c r="N301" i="1"/>
  <c r="N299" i="1"/>
  <c r="N294" i="1"/>
  <c r="N289" i="1"/>
  <c r="N275" i="1"/>
  <c r="N260" i="1"/>
  <c r="N254" i="1"/>
  <c r="N247" i="1"/>
  <c r="N193" i="1" s="1"/>
  <c r="N245" i="1"/>
  <c r="N183" i="1" s="1"/>
  <c r="N182" i="1" s="1"/>
  <c r="N242" i="1"/>
  <c r="N166" i="1" s="1"/>
  <c r="N235" i="1"/>
  <c r="N229" i="1"/>
  <c r="P229" i="1" s="1"/>
  <c r="N226" i="1"/>
  <c r="N224" i="1"/>
  <c r="N220" i="1"/>
  <c r="P186" i="1"/>
  <c r="P176" i="1"/>
  <c r="P168" i="1"/>
  <c r="P165" i="1"/>
  <c r="P160" i="1"/>
  <c r="P155" i="1"/>
  <c r="P153" i="1"/>
  <c r="P146" i="1"/>
  <c r="P145" i="1"/>
  <c r="P144" i="1"/>
  <c r="P143" i="1"/>
  <c r="N190" i="1" l="1"/>
  <c r="N197" i="1" s="1"/>
  <c r="N369" i="1"/>
  <c r="N338" i="1"/>
  <c r="N551" i="1" s="1"/>
  <c r="N436" i="1"/>
  <c r="N209" i="1"/>
  <c r="N208" i="1" s="1"/>
  <c r="N196" i="1"/>
  <c r="N195" i="1" s="1"/>
  <c r="N576" i="1"/>
  <c r="N167" i="1"/>
  <c r="N163" i="1" s="1"/>
  <c r="N206" i="1"/>
  <c r="N205" i="1" s="1"/>
  <c r="N375" i="1"/>
  <c r="P179" i="1"/>
  <c r="P180" i="1"/>
  <c r="N256" i="1"/>
  <c r="N211" i="1" s="1"/>
  <c r="N285" i="1"/>
  <c r="N550" i="1" s="1"/>
  <c r="N303" i="1"/>
  <c r="N543" i="1"/>
  <c r="N231" i="1"/>
  <c r="N250" i="1"/>
  <c r="P250" i="1" s="1"/>
  <c r="N408" i="1"/>
  <c r="N456" i="1"/>
  <c r="N469" i="1"/>
  <c r="N487" i="1"/>
  <c r="N501" i="1"/>
  <c r="P142" i="1"/>
  <c r="O524" i="1"/>
  <c r="O157" i="1"/>
  <c r="P508" i="1"/>
  <c r="O440" i="1"/>
  <c r="M454" i="1"/>
  <c r="P454" i="1" s="1"/>
  <c r="M452" i="1"/>
  <c r="P247" i="1"/>
  <c r="M467" i="1"/>
  <c r="M537" i="1"/>
  <c r="O537" i="1" s="1"/>
  <c r="M539" i="1"/>
  <c r="P539" i="1" s="1"/>
  <c r="M535" i="1"/>
  <c r="M533" i="1"/>
  <c r="M432" i="1"/>
  <c r="N140" i="1" l="1"/>
  <c r="N138" i="1" s="1"/>
  <c r="P535" i="1"/>
  <c r="M177" i="1"/>
  <c r="M206" i="1"/>
  <c r="M456" i="1"/>
  <c r="P456" i="1" s="1"/>
  <c r="O508" i="1"/>
  <c r="M183" i="1"/>
  <c r="P467" i="1"/>
  <c r="P245" i="1"/>
  <c r="P432" i="1"/>
  <c r="P452" i="1"/>
  <c r="P157" i="1"/>
  <c r="N552" i="1"/>
  <c r="N560" i="1"/>
  <c r="N562" i="1"/>
  <c r="N563" i="1"/>
  <c r="N575" i="1" s="1"/>
  <c r="N561" i="1"/>
  <c r="N557" i="1"/>
  <c r="N580" i="1" s="1"/>
  <c r="N559" i="1"/>
  <c r="N558" i="1"/>
  <c r="N554" i="1"/>
  <c r="N555" i="1"/>
  <c r="N574" i="1" s="1"/>
  <c r="N556" i="1"/>
  <c r="N553" i="1"/>
  <c r="N549" i="1"/>
  <c r="N548" i="1"/>
  <c r="N578" i="1" l="1"/>
  <c r="N579" i="1"/>
  <c r="N587" i="1" s="1"/>
  <c r="M175" i="1"/>
  <c r="M182" i="1"/>
  <c r="P177" i="1"/>
  <c r="P183" i="1"/>
  <c r="M205" i="1"/>
  <c r="P206" i="1"/>
  <c r="N547" i="1"/>
  <c r="M541" i="1"/>
  <c r="M521" i="1"/>
  <c r="M463" i="1"/>
  <c r="M460" i="1"/>
  <c r="M430" i="1"/>
  <c r="P430" i="1" s="1"/>
  <c r="M428" i="1"/>
  <c r="M425" i="1"/>
  <c r="M416" i="1"/>
  <c r="M412" i="1"/>
  <c r="M406" i="1"/>
  <c r="M404" i="1"/>
  <c r="M203" i="1" s="1"/>
  <c r="M402" i="1"/>
  <c r="M400" i="1"/>
  <c r="M397" i="1"/>
  <c r="M373" i="1"/>
  <c r="P373" i="1" s="1"/>
  <c r="M367" i="1"/>
  <c r="M196" i="1" s="1"/>
  <c r="M195" i="1" s="1"/>
  <c r="M364" i="1"/>
  <c r="M192" i="1" s="1"/>
  <c r="M362" i="1"/>
  <c r="M194" i="1" s="1"/>
  <c r="M191" i="1"/>
  <c r="M342" i="1"/>
  <c r="M319" i="1"/>
  <c r="M314" i="1"/>
  <c r="M312" i="1"/>
  <c r="M301" i="1"/>
  <c r="M209" i="1" s="1"/>
  <c r="M299" i="1"/>
  <c r="M294" i="1"/>
  <c r="M289" i="1"/>
  <c r="M254" i="1"/>
  <c r="M166" i="1"/>
  <c r="M171" i="1"/>
  <c r="M170" i="1" s="1"/>
  <c r="M116" i="1"/>
  <c r="M112" i="1"/>
  <c r="M100" i="1"/>
  <c r="M96" i="1"/>
  <c r="M90" i="1"/>
  <c r="M86" i="1"/>
  <c r="M82" i="1"/>
  <c r="M73" i="1"/>
  <c r="M61" i="1"/>
  <c r="M55" i="1"/>
  <c r="M51" i="1"/>
  <c r="M43" i="1"/>
  <c r="M39" i="1"/>
  <c r="M35" i="1"/>
  <c r="M31" i="1"/>
  <c r="M27" i="1"/>
  <c r="M22" i="1"/>
  <c r="M369" i="1" l="1"/>
  <c r="M543" i="1"/>
  <c r="M338" i="1"/>
  <c r="M436" i="1"/>
  <c r="N564" i="1"/>
  <c r="N572" i="1"/>
  <c r="M576" i="1"/>
  <c r="M190" i="1"/>
  <c r="P521" i="1"/>
  <c r="M202" i="1"/>
  <c r="P203" i="1"/>
  <c r="M208" i="1"/>
  <c r="P209" i="1"/>
  <c r="P224" i="1"/>
  <c r="P242" i="1"/>
  <c r="P473" i="1"/>
  <c r="P182" i="1"/>
  <c r="P235" i="1"/>
  <c r="P175" i="1"/>
  <c r="P171" i="1"/>
  <c r="M199" i="1"/>
  <c r="P200" i="1"/>
  <c r="M303" i="1"/>
  <c r="P289" i="1"/>
  <c r="P299" i="1"/>
  <c r="P307" i="1"/>
  <c r="M167" i="1"/>
  <c r="P314" i="1"/>
  <c r="P379" i="1"/>
  <c r="M408" i="1"/>
  <c r="P394" i="1"/>
  <c r="P400" i="1"/>
  <c r="P404" i="1"/>
  <c r="P412" i="1"/>
  <c r="P425" i="1"/>
  <c r="M469" i="1"/>
  <c r="P463" i="1"/>
  <c r="P499" i="1"/>
  <c r="P541" i="1"/>
  <c r="P220" i="1"/>
  <c r="P226" i="1"/>
  <c r="P294" i="1"/>
  <c r="P301" i="1"/>
  <c r="M164" i="1"/>
  <c r="P312" i="1"/>
  <c r="P397" i="1"/>
  <c r="P402" i="1"/>
  <c r="P406" i="1"/>
  <c r="P416" i="1"/>
  <c r="M187" i="1"/>
  <c r="P428" i="1"/>
  <c r="P460" i="1"/>
  <c r="P505" i="1"/>
  <c r="P193" i="1"/>
  <c r="P388" i="1"/>
  <c r="P205" i="1"/>
  <c r="M256" i="1"/>
  <c r="P192" i="1"/>
  <c r="P364" i="1"/>
  <c r="P194" i="1"/>
  <c r="P362" i="1"/>
  <c r="P191" i="1"/>
  <c r="P358" i="1"/>
  <c r="P159" i="1"/>
  <c r="P158" i="1"/>
  <c r="P150" i="1"/>
  <c r="P151" i="1"/>
  <c r="P149" i="1"/>
  <c r="P342" i="1"/>
  <c r="P156" i="1"/>
  <c r="P154" i="1"/>
  <c r="P152" i="1"/>
  <c r="P260" i="1"/>
  <c r="P264" i="1"/>
  <c r="P319" i="1"/>
  <c r="P166" i="1"/>
  <c r="P275" i="1"/>
  <c r="M92" i="1"/>
  <c r="M375" i="1"/>
  <c r="P375" i="1" s="1"/>
  <c r="M45" i="1"/>
  <c r="M14" i="1" s="1"/>
  <c r="P167" i="1" l="1"/>
  <c r="M12" i="1"/>
  <c r="P517" i="1"/>
  <c r="M185" i="1"/>
  <c r="P187" i="1"/>
  <c r="P170" i="1"/>
  <c r="M197" i="1"/>
  <c r="M163" i="1"/>
  <c r="P164" i="1"/>
  <c r="P436" i="1"/>
  <c r="P408" i="1"/>
  <c r="P199" i="1"/>
  <c r="P208" i="1"/>
  <c r="P231" i="1"/>
  <c r="P469" i="1"/>
  <c r="P303" i="1"/>
  <c r="P501" i="1"/>
  <c r="P487" i="1"/>
  <c r="P202" i="1"/>
  <c r="P543" i="1"/>
  <c r="P390" i="1"/>
  <c r="M211" i="1"/>
  <c r="P190" i="1"/>
  <c r="P576" i="1"/>
  <c r="P369" i="1"/>
  <c r="P148" i="1"/>
  <c r="P338" i="1"/>
  <c r="P285" i="1"/>
  <c r="M16" i="1"/>
  <c r="M563" i="1"/>
  <c r="M575" i="1" s="1"/>
  <c r="P575" i="1" s="1"/>
  <c r="M562" i="1"/>
  <c r="M560" i="1"/>
  <c r="M558" i="1"/>
  <c r="M559" i="1"/>
  <c r="M557" i="1"/>
  <c r="M556" i="1"/>
  <c r="M548" i="1"/>
  <c r="M549" i="1"/>
  <c r="M561" i="1"/>
  <c r="M555" i="1"/>
  <c r="M574" i="1" s="1"/>
  <c r="M554" i="1"/>
  <c r="M552" i="1"/>
  <c r="M551" i="1"/>
  <c r="M553" i="1"/>
  <c r="M550" i="1"/>
  <c r="M580" i="1" l="1"/>
  <c r="M578" i="1"/>
  <c r="M579" i="1"/>
  <c r="M587" i="1" s="1"/>
  <c r="P549" i="1"/>
  <c r="P554" i="1"/>
  <c r="P185" i="1"/>
  <c r="P553" i="1"/>
  <c r="M140" i="1"/>
  <c r="P163" i="1"/>
  <c r="P556" i="1"/>
  <c r="P557" i="1"/>
  <c r="P562" i="1"/>
  <c r="M547" i="1"/>
  <c r="M572" i="1" s="1"/>
  <c r="P555" i="1"/>
  <c r="P558" i="1"/>
  <c r="P559" i="1"/>
  <c r="P560" i="1"/>
  <c r="P561" i="1"/>
  <c r="P563" i="1"/>
  <c r="P548" i="1"/>
  <c r="P197" i="1"/>
  <c r="P552" i="1"/>
  <c r="P551" i="1"/>
  <c r="P550" i="1"/>
  <c r="M138" i="1" l="1"/>
  <c r="M564" i="1"/>
  <c r="M581" i="1"/>
  <c r="M586" i="1" s="1"/>
  <c r="P140" i="1"/>
  <c r="P574" i="1"/>
  <c r="P579" i="1"/>
  <c r="P578" i="1"/>
  <c r="P580" i="1"/>
  <c r="P547" i="1"/>
  <c r="P138" i="1" l="1"/>
  <c r="P587" i="1"/>
  <c r="P564" i="1"/>
  <c r="M588" i="1" l="1"/>
  <c r="O203" i="1" l="1"/>
  <c r="O186" i="1"/>
  <c r="O180" i="1"/>
  <c r="O176" i="1"/>
  <c r="O168" i="1"/>
  <c r="O165" i="1"/>
  <c r="O160" i="1"/>
  <c r="O159" i="1"/>
  <c r="O158" i="1"/>
  <c r="O156" i="1"/>
  <c r="O155" i="1"/>
  <c r="O154" i="1"/>
  <c r="O153" i="1"/>
  <c r="O152" i="1"/>
  <c r="O151" i="1"/>
  <c r="O150" i="1"/>
  <c r="O149" i="1"/>
  <c r="O146" i="1"/>
  <c r="O145" i="1"/>
  <c r="O144" i="1"/>
  <c r="O143" i="1"/>
  <c r="O577" i="1"/>
  <c r="O573" i="1"/>
  <c r="O541" i="1"/>
  <c r="O521" i="1"/>
  <c r="O505" i="1"/>
  <c r="O499" i="1"/>
  <c r="O491" i="1"/>
  <c r="O475" i="1"/>
  <c r="O473" i="1"/>
  <c r="O467" i="1"/>
  <c r="O463" i="1"/>
  <c r="O460" i="1"/>
  <c r="O454" i="1"/>
  <c r="O452" i="1"/>
  <c r="O444" i="1"/>
  <c r="O428" i="1"/>
  <c r="O425" i="1"/>
  <c r="O416" i="1"/>
  <c r="O412" i="1"/>
  <c r="O406" i="1"/>
  <c r="O404" i="1"/>
  <c r="O402" i="1"/>
  <c r="O400" i="1"/>
  <c r="O397" i="1"/>
  <c r="O394" i="1"/>
  <c r="O388" i="1"/>
  <c r="O379" i="1"/>
  <c r="O364" i="1"/>
  <c r="O362" i="1"/>
  <c r="O358" i="1"/>
  <c r="O342" i="1"/>
  <c r="O319" i="1"/>
  <c r="O314" i="1"/>
  <c r="O312" i="1"/>
  <c r="O307" i="1"/>
  <c r="O301" i="1"/>
  <c r="O299" i="1"/>
  <c r="O294" i="1"/>
  <c r="O289" i="1"/>
  <c r="O275" i="1"/>
  <c r="O264" i="1"/>
  <c r="O260" i="1"/>
  <c r="O247" i="1"/>
  <c r="O245" i="1"/>
  <c r="O242" i="1"/>
  <c r="O235" i="1"/>
  <c r="O226" i="1"/>
  <c r="O224" i="1"/>
  <c r="O220" i="1"/>
  <c r="O112" i="1"/>
  <c r="O104" i="1"/>
  <c r="O100" i="1"/>
  <c r="O96" i="1"/>
  <c r="O90" i="1"/>
  <c r="O86" i="1"/>
  <c r="O82" i="1"/>
  <c r="O73" i="1"/>
  <c r="O61" i="1"/>
  <c r="O55" i="1"/>
  <c r="O51" i="1"/>
  <c r="O43" i="1"/>
  <c r="O39" i="1"/>
  <c r="O35" i="1"/>
  <c r="O31" i="1"/>
  <c r="O27" i="1"/>
  <c r="O22" i="1"/>
  <c r="O171" i="1" l="1"/>
  <c r="O533" i="1"/>
  <c r="O177" i="1"/>
  <c r="O535" i="1"/>
  <c r="O367" i="1"/>
  <c r="O200" i="1"/>
  <c r="O539" i="1"/>
  <c r="O432" i="1"/>
  <c r="O166" i="1"/>
  <c r="O183" i="1"/>
  <c r="O209" i="1"/>
  <c r="O164" i="1"/>
  <c r="O191" i="1"/>
  <c r="O192" i="1"/>
  <c r="O170" i="1"/>
  <c r="O193" i="1"/>
  <c r="O194" i="1"/>
  <c r="O179" i="1"/>
  <c r="O202" i="1"/>
  <c r="O148" i="1"/>
  <c r="O285" i="1"/>
  <c r="O303" i="1"/>
  <c r="O369" i="1"/>
  <c r="O45" i="1"/>
  <c r="O92" i="1"/>
  <c r="O231" i="1"/>
  <c r="O250" i="1"/>
  <c r="O390" i="1"/>
  <c r="O408" i="1"/>
  <c r="O456" i="1"/>
  <c r="O469" i="1"/>
  <c r="O501" i="1"/>
  <c r="O576" i="1"/>
  <c r="O142" i="1"/>
  <c r="O167" i="1"/>
  <c r="O338" i="1"/>
  <c r="O436" i="1"/>
  <c r="O175" i="1"/>
  <c r="O187" i="1"/>
  <c r="O487" i="1"/>
  <c r="O199" i="1" l="1"/>
  <c r="O562" i="1"/>
  <c r="O543" i="1"/>
  <c r="O563" i="1"/>
  <c r="O517" i="1"/>
  <c r="O205" i="1"/>
  <c r="O206" i="1"/>
  <c r="O195" i="1"/>
  <c r="O196" i="1"/>
  <c r="O16" i="1"/>
  <c r="O561" i="1"/>
  <c r="O555" i="1"/>
  <c r="O552" i="1"/>
  <c r="O185" i="1"/>
  <c r="O557" i="1"/>
  <c r="O163" i="1"/>
  <c r="O559" i="1"/>
  <c r="O556" i="1"/>
  <c r="O553" i="1"/>
  <c r="O560" i="1"/>
  <c r="O551" i="1"/>
  <c r="O558" i="1"/>
  <c r="O549" i="1"/>
  <c r="O550" i="1"/>
  <c r="O208" i="1"/>
  <c r="O578" i="1" l="1"/>
  <c r="O190" i="1"/>
  <c r="O140" i="1"/>
  <c r="O182" i="1"/>
  <c r="O12" i="1"/>
  <c r="O14" i="1"/>
  <c r="O580" i="1"/>
  <c r="O579" i="1"/>
  <c r="O574" i="1"/>
  <c r="O197" i="1" l="1"/>
  <c r="O587" i="1"/>
  <c r="P39" i="1"/>
  <c r="N82" i="1" l="1"/>
  <c r="P82" i="1" s="1"/>
  <c r="N61" i="1" l="1"/>
  <c r="P61" i="1" l="1"/>
  <c r="N116" i="1"/>
  <c r="P116" i="1" s="1"/>
  <c r="N112" i="1"/>
  <c r="N104" i="1"/>
  <c r="N100" i="1"/>
  <c r="P100" i="1" s="1"/>
  <c r="N96" i="1"/>
  <c r="P96" i="1" s="1"/>
  <c r="N90" i="1"/>
  <c r="P90" i="1" s="1"/>
  <c r="N86" i="1"/>
  <c r="P86" i="1" s="1"/>
  <c r="N73" i="1"/>
  <c r="P73" i="1" s="1"/>
  <c r="N55" i="1"/>
  <c r="P55" i="1" s="1"/>
  <c r="N51" i="1"/>
  <c r="P51" i="1" s="1"/>
  <c r="N43" i="1"/>
  <c r="N35" i="1"/>
  <c r="P35" i="1" s="1"/>
  <c r="N31" i="1"/>
  <c r="P31" i="1" s="1"/>
  <c r="N27" i="1"/>
  <c r="P27" i="1" s="1"/>
  <c r="N22" i="1"/>
  <c r="P22" i="1" s="1"/>
  <c r="K543" i="1"/>
  <c r="K531" i="1"/>
  <c r="K530" i="1"/>
  <c r="K529" i="1"/>
  <c r="K528" i="1"/>
  <c r="K527" i="1"/>
  <c r="K526" i="1"/>
  <c r="K525" i="1"/>
  <c r="K524" i="1"/>
  <c r="J524" i="1"/>
  <c r="I524" i="1"/>
  <c r="H524" i="1"/>
  <c r="G524" i="1"/>
  <c r="F524" i="1"/>
  <c r="K523" i="1"/>
  <c r="K522" i="1"/>
  <c r="K521" i="1"/>
  <c r="J521" i="1"/>
  <c r="I521" i="1"/>
  <c r="H521" i="1"/>
  <c r="G521" i="1"/>
  <c r="F521" i="1"/>
  <c r="K517" i="1"/>
  <c r="G517" i="1"/>
  <c r="K513" i="1"/>
  <c r="K508" i="1"/>
  <c r="J508" i="1"/>
  <c r="I508" i="1"/>
  <c r="H508" i="1"/>
  <c r="G508" i="1"/>
  <c r="K507" i="1"/>
  <c r="K506" i="1"/>
  <c r="K505" i="1"/>
  <c r="J505" i="1"/>
  <c r="I505" i="1"/>
  <c r="H505" i="1"/>
  <c r="G505" i="1"/>
  <c r="K547" i="1"/>
  <c r="F548" i="1"/>
  <c r="F547" i="1" s="1"/>
  <c r="G548" i="1"/>
  <c r="G547" i="1" s="1"/>
  <c r="H548" i="1"/>
  <c r="H547" i="1" s="1"/>
  <c r="I548" i="1"/>
  <c r="I547" i="1" s="1"/>
  <c r="K548" i="1"/>
  <c r="K549" i="1"/>
  <c r="F550" i="1"/>
  <c r="G550" i="1"/>
  <c r="K550" i="1"/>
  <c r="K551" i="1"/>
  <c r="K552" i="1"/>
  <c r="F553" i="1"/>
  <c r="G553" i="1"/>
  <c r="H553" i="1"/>
  <c r="I553" i="1"/>
  <c r="J553" i="1"/>
  <c r="K553" i="1"/>
  <c r="K556" i="1"/>
  <c r="F557" i="1"/>
  <c r="K557" i="1"/>
  <c r="F558" i="1"/>
  <c r="G558" i="1"/>
  <c r="K558" i="1"/>
  <c r="K116" i="1"/>
  <c r="J116" i="1"/>
  <c r="I116" i="1"/>
  <c r="K115" i="1"/>
  <c r="K112" i="1"/>
  <c r="J112" i="1"/>
  <c r="I112" i="1"/>
  <c r="K111" i="1"/>
  <c r="J104" i="1"/>
  <c r="J430" i="1"/>
  <c r="O373" i="1"/>
  <c r="O254" i="1"/>
  <c r="I166" i="1"/>
  <c r="I163" i="1" s="1"/>
  <c r="J166" i="1"/>
  <c r="K166" i="1"/>
  <c r="G12" i="1"/>
  <c r="H12" i="1"/>
  <c r="I12" i="1"/>
  <c r="K12" i="1"/>
  <c r="G14" i="1"/>
  <c r="H14" i="1"/>
  <c r="I14" i="1"/>
  <c r="K14" i="1"/>
  <c r="J22" i="1"/>
  <c r="K22" i="1"/>
  <c r="K25" i="1"/>
  <c r="K26" i="1"/>
  <c r="F27" i="1"/>
  <c r="G27" i="1"/>
  <c r="H27" i="1"/>
  <c r="I27" i="1"/>
  <c r="J27" i="1"/>
  <c r="K27" i="1"/>
  <c r="K30" i="1"/>
  <c r="F31" i="1"/>
  <c r="G31" i="1"/>
  <c r="H31" i="1"/>
  <c r="I31" i="1"/>
  <c r="J31" i="1"/>
  <c r="K31" i="1"/>
  <c r="K34" i="1"/>
  <c r="G35" i="1"/>
  <c r="H35" i="1"/>
  <c r="I35" i="1"/>
  <c r="J35" i="1"/>
  <c r="K35" i="1"/>
  <c r="K37" i="1"/>
  <c r="K38" i="1"/>
  <c r="F39" i="1"/>
  <c r="G39" i="1"/>
  <c r="H39" i="1"/>
  <c r="I39" i="1"/>
  <c r="J39" i="1"/>
  <c r="K39" i="1"/>
  <c r="K42" i="1"/>
  <c r="F43" i="1"/>
  <c r="G43" i="1"/>
  <c r="H43" i="1"/>
  <c r="I43" i="1"/>
  <c r="J43" i="1"/>
  <c r="K43" i="1"/>
  <c r="F45" i="1"/>
  <c r="G45" i="1"/>
  <c r="H45" i="1"/>
  <c r="I45" i="1"/>
  <c r="K45" i="1"/>
  <c r="K54" i="1"/>
  <c r="F55" i="1"/>
  <c r="G55" i="1"/>
  <c r="H55" i="1"/>
  <c r="I55" i="1"/>
  <c r="J55" i="1"/>
  <c r="K55" i="1"/>
  <c r="K58" i="1"/>
  <c r="K59" i="1"/>
  <c r="F61" i="1"/>
  <c r="G61" i="1"/>
  <c r="H61" i="1"/>
  <c r="I61" i="1"/>
  <c r="J61" i="1"/>
  <c r="K61" i="1"/>
  <c r="K64" i="1"/>
  <c r="K65" i="1"/>
  <c r="K66" i="1"/>
  <c r="K67" i="1"/>
  <c r="K68" i="1"/>
  <c r="K69" i="1"/>
  <c r="K70" i="1"/>
  <c r="K71" i="1"/>
  <c r="K72" i="1"/>
  <c r="F73" i="1"/>
  <c r="G73" i="1"/>
  <c r="H73" i="1"/>
  <c r="I73" i="1"/>
  <c r="J73" i="1"/>
  <c r="K73" i="1"/>
  <c r="K76" i="1"/>
  <c r="F82" i="1"/>
  <c r="G82" i="1"/>
  <c r="H82" i="1"/>
  <c r="I82" i="1"/>
  <c r="J82" i="1"/>
  <c r="K82" i="1"/>
  <c r="K89" i="1"/>
  <c r="F90" i="1"/>
  <c r="G90" i="1"/>
  <c r="H90" i="1"/>
  <c r="I90" i="1"/>
  <c r="J90" i="1"/>
  <c r="K90" i="1"/>
  <c r="F92" i="1"/>
  <c r="G92" i="1"/>
  <c r="H92" i="1"/>
  <c r="I92" i="1"/>
  <c r="K92" i="1"/>
  <c r="G100" i="1"/>
  <c r="H100" i="1"/>
  <c r="I100" i="1"/>
  <c r="J100" i="1"/>
  <c r="K138" i="1"/>
  <c r="K140" i="1"/>
  <c r="H142" i="1"/>
  <c r="K142" i="1"/>
  <c r="I143" i="1"/>
  <c r="J143" i="1"/>
  <c r="K143" i="1"/>
  <c r="I144" i="1"/>
  <c r="J144" i="1"/>
  <c r="K144" i="1"/>
  <c r="F148" i="1"/>
  <c r="G148" i="1"/>
  <c r="H148" i="1"/>
  <c r="K148" i="1"/>
  <c r="I150" i="1"/>
  <c r="J150" i="1"/>
  <c r="J148" i="1" s="1"/>
  <c r="K150" i="1"/>
  <c r="I151" i="1"/>
  <c r="J151" i="1"/>
  <c r="K151" i="1"/>
  <c r="I152" i="1"/>
  <c r="J152" i="1"/>
  <c r="K152" i="1"/>
  <c r="I154" i="1"/>
  <c r="J154" i="1"/>
  <c r="K154" i="1"/>
  <c r="I156" i="1"/>
  <c r="J156" i="1"/>
  <c r="K156" i="1"/>
  <c r="I157" i="1"/>
  <c r="J157" i="1"/>
  <c r="K157" i="1"/>
  <c r="J158" i="1"/>
  <c r="I159" i="1"/>
  <c r="J159" i="1"/>
  <c r="K159" i="1"/>
  <c r="J160" i="1"/>
  <c r="F163" i="1"/>
  <c r="G163" i="1"/>
  <c r="H163" i="1"/>
  <c r="K163" i="1"/>
  <c r="J165" i="1"/>
  <c r="K165" i="1"/>
  <c r="F175" i="1"/>
  <c r="G175" i="1"/>
  <c r="H175" i="1"/>
  <c r="K175" i="1"/>
  <c r="I177" i="1"/>
  <c r="I175" i="1" s="1"/>
  <c r="J177" i="1"/>
  <c r="J175" i="1" s="1"/>
  <c r="K177" i="1"/>
  <c r="G190" i="1"/>
  <c r="H190" i="1"/>
  <c r="K190" i="1"/>
  <c r="I191" i="1"/>
  <c r="I190" i="1" s="1"/>
  <c r="K191" i="1"/>
  <c r="I192" i="1"/>
  <c r="J192" i="1"/>
  <c r="K192" i="1"/>
  <c r="I193" i="1"/>
  <c r="K193" i="1"/>
  <c r="I194" i="1"/>
  <c r="K194" i="1"/>
  <c r="F199" i="1"/>
  <c r="G199" i="1"/>
  <c r="H199" i="1"/>
  <c r="K199" i="1"/>
  <c r="I200" i="1"/>
  <c r="I199" i="1" s="1"/>
  <c r="J200" i="1"/>
  <c r="J199" i="1" s="1"/>
  <c r="K200" i="1"/>
  <c r="F220" i="1"/>
  <c r="G220" i="1"/>
  <c r="H220" i="1"/>
  <c r="I220" i="1"/>
  <c r="J220" i="1"/>
  <c r="K220" i="1"/>
  <c r="K221" i="1"/>
  <c r="J224" i="1"/>
  <c r="H226" i="1"/>
  <c r="I226" i="1"/>
  <c r="J226" i="1"/>
  <c r="K226" i="1"/>
  <c r="K227" i="1"/>
  <c r="K228" i="1"/>
  <c r="F231" i="1"/>
  <c r="F549" i="1" s="1"/>
  <c r="G231" i="1"/>
  <c r="G549" i="1" s="1"/>
  <c r="H231" i="1"/>
  <c r="H549" i="1" s="1"/>
  <c r="I231" i="1"/>
  <c r="I549" i="1" s="1"/>
  <c r="K231" i="1"/>
  <c r="H235" i="1"/>
  <c r="I235" i="1"/>
  <c r="J235" i="1"/>
  <c r="K235" i="1"/>
  <c r="K238" i="1"/>
  <c r="K239" i="1"/>
  <c r="K241" i="1"/>
  <c r="J242" i="1"/>
  <c r="H250" i="1"/>
  <c r="I250" i="1"/>
  <c r="K250" i="1"/>
  <c r="H254" i="1"/>
  <c r="H256" i="1" s="1"/>
  <c r="I254" i="1"/>
  <c r="I256" i="1" s="1"/>
  <c r="J254" i="1"/>
  <c r="J256" i="1" s="1"/>
  <c r="K254" i="1"/>
  <c r="K255" i="1"/>
  <c r="K256" i="1"/>
  <c r="H264" i="1"/>
  <c r="I264" i="1"/>
  <c r="J264" i="1"/>
  <c r="K264" i="1"/>
  <c r="K265" i="1"/>
  <c r="K266" i="1"/>
  <c r="K270" i="1"/>
  <c r="J275" i="1"/>
  <c r="K276" i="1"/>
  <c r="K277" i="1"/>
  <c r="K278" i="1"/>
  <c r="K280" i="1"/>
  <c r="K281" i="1"/>
  <c r="K282" i="1"/>
  <c r="K283" i="1"/>
  <c r="H285" i="1"/>
  <c r="H550" i="1" s="1"/>
  <c r="I285" i="1"/>
  <c r="I550" i="1" s="1"/>
  <c r="K285" i="1"/>
  <c r="H289" i="1"/>
  <c r="H303" i="1" s="1"/>
  <c r="I289" i="1"/>
  <c r="J289" i="1"/>
  <c r="K289" i="1"/>
  <c r="K290" i="1"/>
  <c r="K291" i="1"/>
  <c r="I294" i="1"/>
  <c r="J294" i="1"/>
  <c r="K303" i="1"/>
  <c r="F307" i="1"/>
  <c r="G307" i="1"/>
  <c r="H307" i="1"/>
  <c r="I307" i="1"/>
  <c r="J307" i="1"/>
  <c r="K307" i="1"/>
  <c r="K308" i="1"/>
  <c r="K309" i="1"/>
  <c r="H314" i="1"/>
  <c r="I314" i="1"/>
  <c r="J314" i="1"/>
  <c r="K314" i="1"/>
  <c r="K315" i="1"/>
  <c r="J319" i="1"/>
  <c r="K320" i="1"/>
  <c r="K321" i="1"/>
  <c r="K326" i="1"/>
  <c r="K327" i="1"/>
  <c r="K330" i="1"/>
  <c r="F338" i="1"/>
  <c r="F551" i="1" s="1"/>
  <c r="G338" i="1"/>
  <c r="G551" i="1" s="1"/>
  <c r="H338" i="1"/>
  <c r="H551" i="1" s="1"/>
  <c r="I338" i="1"/>
  <c r="I551" i="1" s="1"/>
  <c r="K338" i="1"/>
  <c r="F342" i="1"/>
  <c r="G342" i="1"/>
  <c r="H342" i="1"/>
  <c r="I342" i="1"/>
  <c r="J342" i="1"/>
  <c r="K342" i="1"/>
  <c r="K345" i="1"/>
  <c r="K347" i="1"/>
  <c r="K348" i="1"/>
  <c r="K351" i="1"/>
  <c r="H358" i="1"/>
  <c r="I358" i="1"/>
  <c r="J358" i="1"/>
  <c r="J191" i="1" s="1"/>
  <c r="K358" i="1"/>
  <c r="K359" i="1"/>
  <c r="F362" i="1"/>
  <c r="F552" i="1" s="1"/>
  <c r="G362" i="1"/>
  <c r="G552" i="1" s="1"/>
  <c r="H362" i="1"/>
  <c r="I362" i="1"/>
  <c r="J362" i="1"/>
  <c r="J194" i="1" s="1"/>
  <c r="K363" i="1"/>
  <c r="J364" i="1"/>
  <c r="H369" i="1"/>
  <c r="H552" i="1" s="1"/>
  <c r="I369" i="1"/>
  <c r="I552" i="1" s="1"/>
  <c r="K369" i="1"/>
  <c r="F379" i="1"/>
  <c r="G379" i="1"/>
  <c r="H379" i="1"/>
  <c r="H390" i="1" s="1"/>
  <c r="I379" i="1"/>
  <c r="I390" i="1" s="1"/>
  <c r="J379" i="1"/>
  <c r="K379" i="1"/>
  <c r="K380" i="1"/>
  <c r="K381" i="1"/>
  <c r="K382" i="1"/>
  <c r="K383" i="1"/>
  <c r="K384" i="1"/>
  <c r="K386" i="1"/>
  <c r="K387" i="1"/>
  <c r="J388" i="1"/>
  <c r="K390" i="1"/>
  <c r="H397" i="1"/>
  <c r="I397" i="1"/>
  <c r="J397" i="1"/>
  <c r="K397" i="1"/>
  <c r="K399" i="1"/>
  <c r="H402" i="1"/>
  <c r="I402" i="1"/>
  <c r="J402" i="1"/>
  <c r="K402" i="1"/>
  <c r="K403" i="1"/>
  <c r="K408" i="1"/>
  <c r="F412" i="1"/>
  <c r="G412" i="1"/>
  <c r="H412" i="1"/>
  <c r="I412" i="1"/>
  <c r="J412" i="1"/>
  <c r="K412" i="1"/>
  <c r="K413" i="1"/>
  <c r="K414" i="1"/>
  <c r="F416" i="1"/>
  <c r="G416" i="1"/>
  <c r="H416" i="1"/>
  <c r="I416" i="1"/>
  <c r="J416" i="1"/>
  <c r="K416" i="1"/>
  <c r="K417" i="1"/>
  <c r="K418" i="1"/>
  <c r="K419" i="1"/>
  <c r="K420" i="1"/>
  <c r="K421" i="1"/>
  <c r="K422" i="1"/>
  <c r="K423" i="1"/>
  <c r="K424" i="1"/>
  <c r="F425" i="1"/>
  <c r="G425" i="1"/>
  <c r="H425" i="1"/>
  <c r="I425" i="1"/>
  <c r="J425" i="1"/>
  <c r="K425" i="1"/>
  <c r="K426" i="1"/>
  <c r="K436" i="1"/>
  <c r="G440" i="1"/>
  <c r="H440" i="1"/>
  <c r="I440" i="1"/>
  <c r="J440" i="1"/>
  <c r="K440" i="1"/>
  <c r="K441" i="1"/>
  <c r="K442" i="1"/>
  <c r="H444" i="1"/>
  <c r="I444" i="1"/>
  <c r="J444" i="1"/>
  <c r="K444" i="1"/>
  <c r="K445" i="1"/>
  <c r="K446" i="1"/>
  <c r="K448" i="1"/>
  <c r="K450" i="1"/>
  <c r="K451" i="1"/>
  <c r="J452" i="1"/>
  <c r="J193" i="1" s="1"/>
  <c r="H456" i="1"/>
  <c r="H558" i="1" s="1"/>
  <c r="I456" i="1"/>
  <c r="I558" i="1" s="1"/>
  <c r="K456" i="1"/>
  <c r="G460" i="1"/>
  <c r="H460" i="1"/>
  <c r="I460" i="1"/>
  <c r="J460" i="1"/>
  <c r="K460" i="1"/>
  <c r="K461" i="1"/>
  <c r="K462" i="1"/>
  <c r="G463" i="1"/>
  <c r="H463" i="1"/>
  <c r="I463" i="1"/>
  <c r="J463" i="1"/>
  <c r="K463" i="1"/>
  <c r="K466" i="1"/>
  <c r="G469" i="1"/>
  <c r="G559" i="1" s="1"/>
  <c r="K469" i="1"/>
  <c r="F473" i="1"/>
  <c r="G473" i="1"/>
  <c r="H473" i="1"/>
  <c r="I473" i="1"/>
  <c r="J473" i="1"/>
  <c r="K473" i="1"/>
  <c r="K474" i="1"/>
  <c r="F475" i="1"/>
  <c r="G475" i="1"/>
  <c r="H475" i="1"/>
  <c r="I475" i="1"/>
  <c r="J475" i="1"/>
  <c r="K475" i="1"/>
  <c r="K476" i="1"/>
  <c r="K477" i="1"/>
  <c r="K478" i="1"/>
  <c r="K480" i="1"/>
  <c r="K481" i="1"/>
  <c r="K482" i="1"/>
  <c r="K483" i="1"/>
  <c r="G487" i="1"/>
  <c r="G560" i="1" s="1"/>
  <c r="K487" i="1"/>
  <c r="H491" i="1"/>
  <c r="J491" i="1"/>
  <c r="K491" i="1"/>
  <c r="K492" i="1"/>
  <c r="K493" i="1"/>
  <c r="K494" i="1"/>
  <c r="K495" i="1"/>
  <c r="K496" i="1"/>
  <c r="K497" i="1"/>
  <c r="K498" i="1"/>
  <c r="H501" i="1"/>
  <c r="H561" i="1" s="1"/>
  <c r="I501" i="1"/>
  <c r="I561" i="1" s="1"/>
  <c r="J501" i="1"/>
  <c r="J561" i="1" s="1"/>
  <c r="K501" i="1"/>
  <c r="F559" i="1"/>
  <c r="K559" i="1"/>
  <c r="F560" i="1"/>
  <c r="K560" i="1"/>
  <c r="K561" i="1"/>
  <c r="K564" i="1"/>
  <c r="G436" i="1"/>
  <c r="G557" i="1" s="1"/>
  <c r="H436" i="1" l="1"/>
  <c r="H557" i="1" s="1"/>
  <c r="P43" i="1"/>
  <c r="N45" i="1"/>
  <c r="P104" i="1"/>
  <c r="P112" i="1"/>
  <c r="O375" i="1"/>
  <c r="O548" i="1"/>
  <c r="I408" i="1"/>
  <c r="J390" i="1"/>
  <c r="J250" i="1"/>
  <c r="J548" i="1" s="1"/>
  <c r="J547" i="1" s="1"/>
  <c r="N92" i="1"/>
  <c r="P92" i="1" s="1"/>
  <c r="J231" i="1"/>
  <c r="J549" i="1" s="1"/>
  <c r="H140" i="1"/>
  <c r="H138" i="1" s="1"/>
  <c r="J163" i="1"/>
  <c r="J142" i="1"/>
  <c r="I303" i="1"/>
  <c r="H408" i="1"/>
  <c r="I142" i="1"/>
  <c r="J487" i="1"/>
  <c r="J560" i="1" s="1"/>
  <c r="I487" i="1"/>
  <c r="I560" i="1" s="1"/>
  <c r="H469" i="1"/>
  <c r="H559" i="1" s="1"/>
  <c r="J338" i="1"/>
  <c r="J551" i="1" s="1"/>
  <c r="J303" i="1"/>
  <c r="J285" i="1"/>
  <c r="J550" i="1" s="1"/>
  <c r="J92" i="1"/>
  <c r="J45" i="1"/>
  <c r="J456" i="1"/>
  <c r="J558" i="1" s="1"/>
  <c r="J369" i="1"/>
  <c r="J552" i="1" s="1"/>
  <c r="I148" i="1"/>
  <c r="I469" i="1"/>
  <c r="I559" i="1" s="1"/>
  <c r="J436" i="1"/>
  <c r="J557" i="1" s="1"/>
  <c r="H487" i="1"/>
  <c r="H560" i="1" s="1"/>
  <c r="J408" i="1"/>
  <c r="J556" i="1" s="1"/>
  <c r="I436" i="1"/>
  <c r="I557" i="1" s="1"/>
  <c r="I564" i="1" s="1"/>
  <c r="H517" i="1"/>
  <c r="J517" i="1"/>
  <c r="J469" i="1"/>
  <c r="J559" i="1" s="1"/>
  <c r="J190" i="1"/>
  <c r="I517" i="1"/>
  <c r="G543" i="1"/>
  <c r="I543" i="1"/>
  <c r="G564" i="1"/>
  <c r="H543" i="1"/>
  <c r="J543" i="1"/>
  <c r="H564" i="1"/>
  <c r="F564" i="1"/>
  <c r="N14" i="1" l="1"/>
  <c r="N12" i="1" s="1"/>
  <c r="O256" i="1"/>
  <c r="P45" i="1"/>
  <c r="N16" i="1"/>
  <c r="P16" i="1" s="1"/>
  <c r="P572" i="1"/>
  <c r="N581" i="1"/>
  <c r="N586" i="1" s="1"/>
  <c r="J564" i="1"/>
  <c r="I140" i="1"/>
  <c r="I138" i="1" s="1"/>
  <c r="J14" i="1"/>
  <c r="J12" i="1" s="1"/>
  <c r="O554" i="1"/>
  <c r="J140" i="1"/>
  <c r="J138" i="1" s="1"/>
  <c r="J16" i="1"/>
  <c r="P14" i="1" l="1"/>
  <c r="O138" i="1"/>
  <c r="O211" i="1"/>
  <c r="P581" i="1"/>
  <c r="O547" i="1"/>
  <c r="P12" i="1" l="1"/>
  <c r="N588" i="1"/>
  <c r="P588" i="1" s="1"/>
  <c r="P586" i="1"/>
  <c r="O564" i="1"/>
  <c r="O572" i="1"/>
  <c r="O581" i="1" l="1"/>
  <c r="O586" i="1" l="1"/>
  <c r="O588" i="1" l="1"/>
</calcChain>
</file>

<file path=xl/sharedStrings.xml><?xml version="1.0" encoding="utf-8"?>
<sst xmlns="http://schemas.openxmlformats.org/spreadsheetml/2006/main" count="881" uniqueCount="357">
  <si>
    <t>ОПШТИ ДИО БУЏЕТА</t>
  </si>
  <si>
    <t>ПРИХОДИ БУЏЕТА</t>
  </si>
  <si>
    <t>Позиц.</t>
  </si>
  <si>
    <t>План  за   2011 год.</t>
  </si>
  <si>
    <t>A</t>
  </si>
  <si>
    <t>I</t>
  </si>
  <si>
    <t>1.</t>
  </si>
  <si>
    <t>1.1.</t>
  </si>
  <si>
    <t>Приходи од пореза на доходак и добит</t>
  </si>
  <si>
    <t>1.2.</t>
  </si>
  <si>
    <t>1.3.</t>
  </si>
  <si>
    <t>-</t>
  </si>
  <si>
    <t>1.4.</t>
  </si>
  <si>
    <t>1.5.</t>
  </si>
  <si>
    <t>Индиректни порези</t>
  </si>
  <si>
    <t>1.6.</t>
  </si>
  <si>
    <t>2.</t>
  </si>
  <si>
    <t>2.1.</t>
  </si>
  <si>
    <t>2.2.</t>
  </si>
  <si>
    <t>2.3.</t>
  </si>
  <si>
    <t>2.4.</t>
  </si>
  <si>
    <t>2.5.</t>
  </si>
  <si>
    <t>2.6.</t>
  </si>
  <si>
    <t>2.7.</t>
  </si>
  <si>
    <t>3.</t>
  </si>
  <si>
    <t>4.</t>
  </si>
  <si>
    <t>5.</t>
  </si>
  <si>
    <t>II</t>
  </si>
  <si>
    <t>Примици за нефинансијску имовину</t>
  </si>
  <si>
    <t>na vrh</t>
  </si>
  <si>
    <t>Б</t>
  </si>
  <si>
    <t>6.</t>
  </si>
  <si>
    <t>Капитални грантови</t>
  </si>
  <si>
    <t>Учешће у пројектима</t>
  </si>
  <si>
    <t>8.</t>
  </si>
  <si>
    <t>9.</t>
  </si>
  <si>
    <t>10.</t>
  </si>
  <si>
    <t>*</t>
  </si>
  <si>
    <t>Rashodi doznake</t>
  </si>
  <si>
    <t>Субнор</t>
  </si>
  <si>
    <t>Расходи за трошкове одржавања лиценци</t>
  </si>
  <si>
    <t xml:space="preserve">
</t>
  </si>
  <si>
    <t>Услуге дезинсекције</t>
  </si>
  <si>
    <t>Издаци за нематеријалну произ.имовину</t>
  </si>
  <si>
    <t>Текуће дознаке грађанима</t>
  </si>
  <si>
    <t>Грантови</t>
  </si>
  <si>
    <t>Противградна заштита</t>
  </si>
  <si>
    <t>Расходи за услуге осигурања</t>
  </si>
  <si>
    <t>Расходи за стручне услуге</t>
  </si>
  <si>
    <t>01</t>
  </si>
  <si>
    <t>Опште јавне услуге</t>
  </si>
  <si>
    <t>03</t>
  </si>
  <si>
    <t>Јавни ред и сигурност</t>
  </si>
  <si>
    <t>06</t>
  </si>
  <si>
    <t>Стамбени и заједнички послови</t>
  </si>
  <si>
    <t>08</t>
  </si>
  <si>
    <t>Рекреација, култура, религија</t>
  </si>
  <si>
    <t>09</t>
  </si>
  <si>
    <t>Образовање</t>
  </si>
  <si>
    <t>10</t>
  </si>
  <si>
    <t>Социјална заштита</t>
  </si>
  <si>
    <t>УКУПНО (класификовани расходи):</t>
  </si>
  <si>
    <t>ФУНКЦИОНАЛНА  КЛАСИФИКАЦИЈА</t>
  </si>
  <si>
    <t>Р. 
бр.</t>
  </si>
  <si>
    <t xml:space="preserve">
О П И С</t>
  </si>
  <si>
    <t>План за 
2011 год.</t>
  </si>
  <si>
    <t>Извршено I-IX 
2011 год.</t>
  </si>
  <si>
    <t>План по 
ребалансу</t>
  </si>
  <si>
    <t>Индеx 
6/4</t>
  </si>
  <si>
    <t>Свега:</t>
  </si>
  <si>
    <t>Порези на лична прим. и прих.од сам.дјела.</t>
  </si>
  <si>
    <t>Порез на непокретности</t>
  </si>
  <si>
    <t>Порез на пром. произ. и усл.</t>
  </si>
  <si>
    <t>Остали порези</t>
  </si>
  <si>
    <t>Општинске административне таксе</t>
  </si>
  <si>
    <t>Комуналне таксе</t>
  </si>
  <si>
    <t>Приходи од накнада</t>
  </si>
  <si>
    <t>Приходи од пружања јавних услуга</t>
  </si>
  <si>
    <t>Новчане казне</t>
  </si>
  <si>
    <t>Ост. непор. приходи</t>
  </si>
  <si>
    <t>Текуће помоћи</t>
  </si>
  <si>
    <t>Капиталне помоћи</t>
  </si>
  <si>
    <t>(Збирни преглед прихода и расхода по економским категоријама)</t>
  </si>
  <si>
    <t xml:space="preserve">Грантови </t>
  </si>
  <si>
    <t>Издаци за набавку сталних средстава</t>
  </si>
  <si>
    <t>Буџетска резерва</t>
  </si>
  <si>
    <t>БУЏЕТСКА  ПОТРОШЊА</t>
  </si>
  <si>
    <t>Грантови у земљи</t>
  </si>
  <si>
    <t>Издаци за произведену сталну имовину</t>
  </si>
  <si>
    <t>ОДЈЕЉЕЊЕ  ЗА  ОПШТУ  УПРАВУ</t>
  </si>
  <si>
    <t>Дознаке на име социјалне заштите</t>
  </si>
  <si>
    <t>ОДЈЕЉЕЊЕ  ЗА  ФИНАНСИЈЕ</t>
  </si>
  <si>
    <t>Расходи за лична примања</t>
  </si>
  <si>
    <t>ТЕРИТОРИЈАЛНА  ВАТРОГАСНА  ЈЕДИНИЦА</t>
  </si>
  <si>
    <t>ОСТАЛА  БУЏЕТСКА  ПОТРОШЊА</t>
  </si>
  <si>
    <t>Укупно Општинска управа</t>
  </si>
  <si>
    <t>УКУПНО БУЏЕТСКА ПОТРОШЊА</t>
  </si>
  <si>
    <t>Index
 6/5</t>
  </si>
  <si>
    <t>ПРИХОДИ  (1+2)</t>
  </si>
  <si>
    <t>УКУПНО  НЕПОРЕСКИ  ПРИХОДИ</t>
  </si>
  <si>
    <t>УКУПНО  ПОРЕСКИ  ПРИХОДИ</t>
  </si>
  <si>
    <t>Расходи рада комисија</t>
  </si>
  <si>
    <t>Примици од продаје имовине-земљишта</t>
  </si>
  <si>
    <t>Концесионе накнаде</t>
  </si>
  <si>
    <t>Издаци за отплату неизмирених обавеза из ранијих година</t>
  </si>
  <si>
    <t>Трошкови бирачких одбора</t>
  </si>
  <si>
    <t>Културно умјетничка друштва</t>
  </si>
  <si>
    <t>Приходи од закупа и ренте</t>
  </si>
  <si>
    <t>НЕПОРЕСКИ  ПРИХОДИ  (2.1.-2.8.)</t>
  </si>
  <si>
    <t>ПОРЕСКИ  ПРИХОДИ  (1.1.-1.6.)</t>
  </si>
  <si>
    <t>Приходи од закупа земљишта</t>
  </si>
  <si>
    <t>Издаци за изградњу и прибављање зграда и објеката</t>
  </si>
  <si>
    <t>Издаци за набавку постројења и опреме</t>
  </si>
  <si>
    <t>Расходи за отпремнине и једнократне помоћи радницима</t>
  </si>
  <si>
    <t>Остали издаци из трансакција са другим јединицама власти</t>
  </si>
  <si>
    <t>11.</t>
  </si>
  <si>
    <t>Субвенције</t>
  </si>
  <si>
    <t>Субвенције предузећима за запошљавање</t>
  </si>
  <si>
    <t>Расходи плата за вријеме боловања којe се не рефундирају</t>
  </si>
  <si>
    <t>Расходи по судским рјешењима</t>
  </si>
  <si>
    <t>Вјерске заједнице</t>
  </si>
  <si>
    <t>Расходи по основу закупа</t>
  </si>
  <si>
    <t>Расходи по основу свечаности и прослава</t>
  </si>
  <si>
    <t>Укупно Одјељење за инспекцијске послове</t>
  </si>
  <si>
    <t>Остали издаци</t>
  </si>
  <si>
    <t>Расходи за режијски материјал</t>
  </si>
  <si>
    <t>Дом здравља</t>
  </si>
  <si>
    <t xml:space="preserve">Издаци за изградњу  и прибављање саобраћајних објеката </t>
  </si>
  <si>
    <t>Средства за спорт</t>
  </si>
  <si>
    <t>Одржавање и санација јавне расвјете</t>
  </si>
  <si>
    <t xml:space="preserve">Подршка наталитетној политици </t>
  </si>
  <si>
    <t>Обиљежавање датума од значаја борачких категорија</t>
  </si>
  <si>
    <t>Синдикална организација општинске управе</t>
  </si>
  <si>
    <t>Превоз и смјештај за дјецу са посебним потребама</t>
  </si>
  <si>
    <t>Индекс 6/5</t>
  </si>
  <si>
    <t>Расходи за бруто накнаде одборника, Општинска изборна комисија и трошкови бирачких одбора</t>
  </si>
  <si>
    <t>Расходи по основу кориштења роба и услуга</t>
  </si>
  <si>
    <t>Расходи за остали материјал за посебне намјене</t>
  </si>
  <si>
    <t xml:space="preserve">Средства за пољопривредне произвођаче </t>
  </si>
  <si>
    <t>Расходи финансирања и други финансијски трошкови</t>
  </si>
  <si>
    <t>Издаци за отплату дугова</t>
  </si>
  <si>
    <t>Издаци за прибављање водоводне мреже</t>
  </si>
  <si>
    <t>Издаци за инвестиционо одржавање, реконструкцију и адаптацију зграда и објеката</t>
  </si>
  <si>
    <t>Капитални издаци</t>
  </si>
  <si>
    <t>Расходи за остали материjал за посебне намјене</t>
  </si>
  <si>
    <t>Tрансфери између различитих јединица власти</t>
  </si>
  <si>
    <t>Tрансфери од ентитета</t>
  </si>
  <si>
    <t>Укупно потрошачка јединица 0110</t>
  </si>
  <si>
    <t>Укупно потрошачка јединица 0120</t>
  </si>
  <si>
    <t>Укупно потрошачка јединица 0130</t>
  </si>
  <si>
    <t>Укупно потрошачка јединица 0140</t>
  </si>
  <si>
    <t>Укупно потрошачка јединица 0150</t>
  </si>
  <si>
    <t>Укупно потрошачка јединица 0125</t>
  </si>
  <si>
    <t>Укупно потрошачка јединица 0220</t>
  </si>
  <si>
    <t>Укупно потрошачка јединица 0160</t>
  </si>
  <si>
    <t>Укупно потрошачка јединица 0190</t>
  </si>
  <si>
    <t>Укупно потрошачка јединица 0300</t>
  </si>
  <si>
    <t>Укупно потрошачка јединица 0910</t>
  </si>
  <si>
    <t>Укупно потрошачка јединица 0400</t>
  </si>
  <si>
    <t>Укупно потрошачка јединица 0025</t>
  </si>
  <si>
    <t>Укупно потрошачка јединица 0066</t>
  </si>
  <si>
    <t>Узорковање по службеној дужности</t>
  </si>
  <si>
    <t xml:space="preserve">Геодетске услуге </t>
  </si>
  <si>
    <t>Одржавање локалих некатегорисаних путева и улица</t>
  </si>
  <si>
    <t>Расходи по основу утрошка горива</t>
  </si>
  <si>
    <t>УГ  Ц.Е.З.А.Р.</t>
  </si>
  <si>
    <t>Издаци накнада плата за вријеме боловања којe се рефундирају</t>
  </si>
  <si>
    <t>Алтернативни смјештај</t>
  </si>
  <si>
    <t xml:space="preserve">Стипендије </t>
  </si>
  <si>
    <t>Средства за награде матурантима средњих школа</t>
  </si>
  <si>
    <t>Радио Србац</t>
  </si>
  <si>
    <t>СКПД Просвјета</t>
  </si>
  <si>
    <t>Културно-спортске манифестације</t>
  </si>
  <si>
    <t>Удружење слабовидних и слијепих</t>
  </si>
  <si>
    <t>Расходи за комуналне и комуникационе услуге</t>
  </si>
  <si>
    <t>Расходи по основу утрошене енергије</t>
  </si>
  <si>
    <t>Одржавање зелених површина</t>
  </si>
  <si>
    <t>Расходи зимске службе</t>
  </si>
  <si>
    <t>Расходи уличне расвјете</t>
  </si>
  <si>
    <t>Издаци за израду просторно планске документације</t>
  </si>
  <si>
    <t>Реконструкција зграда</t>
  </si>
  <si>
    <t>Реконструкција путева, водопривредних објеката и улица</t>
  </si>
  <si>
    <t>12.</t>
  </si>
  <si>
    <t>13.</t>
  </si>
  <si>
    <t>Укупно буџетска резерва</t>
  </si>
  <si>
    <t>Функц. код</t>
  </si>
  <si>
    <t>Расхoди за лична примања</t>
  </si>
  <si>
    <t>РАСХОДИ  БУЏЕТА</t>
  </si>
  <si>
    <t xml:space="preserve">НАЧЕЛНИК  ОПШТИНЕ – СЛУЖБА  НАЧЕЛНИКА  ОПШТИНЕ </t>
  </si>
  <si>
    <t xml:space="preserve">БУЏЕТСКА  РЕЗЕРВА </t>
  </si>
  <si>
    <t>ОДЈЕЉЕЊЕ  ЗА  ПРИВРЕДУ,  ПОЉОПРИВРЕДУ  И  ДРУШТВЕНЕ  ДЈЕЛАТНОСТИ</t>
  </si>
  <si>
    <t>ОДЈЕЉЕЊЕ  ЗА  ИНСПЕКЦИЈСКЕ  ПОСЛОВЕ</t>
  </si>
  <si>
    <t>I  ЈУ ЦЕНТАР  ЗА  СОЦИЈАЛНИ  РАД</t>
  </si>
  <si>
    <t>ОДЈЕЉЕЊЕ  ЗА  ПРОСТОРНО  УРЕЂЕЊЕ  И СТАМБЕНО–КОМУНАЛНЕ  ДЈЕЛАТНОСТИ</t>
  </si>
  <si>
    <t>Укупно ЈУ Центар за социјални рад</t>
  </si>
  <si>
    <t>Укупно ЈУ Дјечији вртић "Наша радост"</t>
  </si>
  <si>
    <t>Укупно Агенција за развој малих и средњих предузећа</t>
  </si>
  <si>
    <t>Укупно ЈУ Народна библиотека</t>
  </si>
  <si>
    <t>Укупно Територијална ватрогасна јединица</t>
  </si>
  <si>
    <t>Укупно ЈУ ЦСШ "Петар Кочић"</t>
  </si>
  <si>
    <t>Табела 2</t>
  </si>
  <si>
    <t>ЗУ</t>
  </si>
  <si>
    <t>ИУ</t>
  </si>
  <si>
    <t>2. Индивидуалне услуге</t>
  </si>
  <si>
    <t>УКУПНО (1+2):</t>
  </si>
  <si>
    <t>О П И С   (Фонд 01)</t>
  </si>
  <si>
    <t>Табела 1</t>
  </si>
  <si>
    <t>Трансфери између различитих јединица власти</t>
  </si>
  <si>
    <t>Трансфери фонду солидарности за дијагностику и лијечење обољења, стања и повреда дјеце у иностранству</t>
  </si>
  <si>
    <t>14.</t>
  </si>
  <si>
    <t>1. Зaједничке услуге</t>
  </si>
  <si>
    <t>Дознаке пружаоцима услуга социјалне заштите</t>
  </si>
  <si>
    <t>Трансфери фондовима обавезног социјалног осигурања</t>
  </si>
  <si>
    <t>III</t>
  </si>
  <si>
    <t>Примици од узетих зајмова</t>
  </si>
  <si>
    <t>Примици од зајмова узетих од банака-револвинг</t>
  </si>
  <si>
    <t>II ЈУ  ДЈЕЧИЈИ  ВРТИЋ  "НАША  РАДОСТ"</t>
  </si>
  <si>
    <t>III АГЕНЦИЈА  ЗА  РАЗВОЈ  МАЛИХ  И  СРЕДЊИХ  ПРЕДУЗЕЋА</t>
  </si>
  <si>
    <t>IV  ЈУ  ЦСШ  "ПЕТАР  КОЧИЋ"</t>
  </si>
  <si>
    <t>V  ЈУ  НАРОДНА  БИБЛИОТЕКА</t>
  </si>
  <si>
    <t>Расходи за бруто плате</t>
  </si>
  <si>
    <t>Расх.за накнаде запослених</t>
  </si>
  <si>
    <t>Остали непоменути расходи</t>
  </si>
  <si>
    <t>Расходи за  накнаде запослених</t>
  </si>
  <si>
    <t>Расходи за текуће одржавање</t>
  </si>
  <si>
    <t>VII ЈУ ЦЕНТАР ЗА КУЛТУРУ И СПОРТ</t>
  </si>
  <si>
    <t xml:space="preserve">УГ ОМЛАДИНСКИ САВЈЕТ </t>
  </si>
  <si>
    <t>Комунална такса за кориштење рекламних паноа</t>
  </si>
  <si>
    <t>Комунална такса за коришћење простора за паркирање</t>
  </si>
  <si>
    <t xml:space="preserve">Расходи по основу закупа </t>
  </si>
  <si>
    <t xml:space="preserve">Расходи пo основу провизије за наплаћену таксу </t>
  </si>
  <si>
    <t xml:space="preserve">Расходи за услуге контроле и наплате паркинга </t>
  </si>
  <si>
    <t>Удружење родитеља за дјецу са посебним потребама</t>
  </si>
  <si>
    <t xml:space="preserve">Укупно потрошачка јединица </t>
  </si>
  <si>
    <t xml:space="preserve">Издаци на набавку аутомобила </t>
  </si>
  <si>
    <t>Суфинансирање омладинских пројеката</t>
  </si>
  <si>
    <t xml:space="preserve">Издаци за прибављање земљишта </t>
  </si>
  <si>
    <t>Реновирање и одржавање спомен обиљежја</t>
  </si>
  <si>
    <t>Удружење ратних војних инвалида</t>
  </si>
  <si>
    <t>Црвени крст</t>
  </si>
  <si>
    <t xml:space="preserve">Расходи по основу путовања и смјештаја </t>
  </si>
  <si>
    <t>Властити приходи-Дјечији вртић</t>
  </si>
  <si>
    <t>Властити приходи- ЈУ Центар за културу и спорт</t>
  </si>
  <si>
    <t xml:space="preserve">Укупно Туристичка организација Србац </t>
  </si>
  <si>
    <t xml:space="preserve">Укупно ЈУ Центар за културу и спорт </t>
  </si>
  <si>
    <t>15.</t>
  </si>
  <si>
    <t xml:space="preserve">Издаци за отплату дуговапрема другим јединицам власти </t>
  </si>
  <si>
    <t xml:space="preserve">Издаци за отплату дугова према банкама </t>
  </si>
  <si>
    <t>Расходи за накнаде запослених</t>
  </si>
  <si>
    <t xml:space="preserve">СКУПШТИНА  ОПШТИНЕ – ОДСЈЕК  ЗА  СКУПШТИНСКЕ  ПОСЛОВЕ </t>
  </si>
  <si>
    <t>Помоћ социјално угроженим пензионерима</t>
  </si>
  <si>
    <t xml:space="preserve">Израда монографије Српца </t>
  </si>
  <si>
    <t xml:space="preserve">Превоз за ученике - сoцијалне категорије </t>
  </si>
  <si>
    <t>ТЕКУЋИ  РАСХОДИ  (2+3+4+6+7+8)</t>
  </si>
  <si>
    <t xml:space="preserve">Расходи финансирања - кредит за воде </t>
  </si>
  <si>
    <t>Укупно капитални издаци (5+10)</t>
  </si>
  <si>
    <t>16.</t>
  </si>
  <si>
    <t>БУЏЕТСКА  ПОТРОШЊА  (1+9+11+12+13+14+15+16)</t>
  </si>
  <si>
    <t xml:space="preserve">Расходи финансирања - кредити банке и обвезнице </t>
  </si>
  <si>
    <t>Расходи финансирања и други финансијски трошкови између јединица власти</t>
  </si>
  <si>
    <t>Издаци за отплату дугова према другим јединицама власти</t>
  </si>
  <si>
    <t xml:space="preserve">Расходи по основу камата примљених зајмова од банака </t>
  </si>
  <si>
    <t xml:space="preserve">Издаци за отплату главнице примљених зајмова од банака </t>
  </si>
  <si>
    <t>Порез на приход од пољопривреде и шумарства</t>
  </si>
  <si>
    <t>Порез на приходе од самосталних дјелатности</t>
  </si>
  <si>
    <t>Порез на лична примања</t>
  </si>
  <si>
    <t>Порез на промет производа и услуга-заостале обавезе</t>
  </si>
  <si>
    <t>Порез на добитке од игара на срећу</t>
  </si>
  <si>
    <t xml:space="preserve">Комунална такса на фирму </t>
  </si>
  <si>
    <t>Накнада  за  уређивање грађевинског земљишта</t>
  </si>
  <si>
    <t>Накнада за кориштење грађевинског земљишта</t>
  </si>
  <si>
    <t>Накнада за кориштење минералних сировина</t>
  </si>
  <si>
    <t>Накнада за промјену намјене пољопривредног земљишта</t>
  </si>
  <si>
    <t>Средства за развој неразвијених дијелова општине</t>
  </si>
  <si>
    <t>Накнада за кориштење вода</t>
  </si>
  <si>
    <t>Комунална накнада</t>
  </si>
  <si>
    <t>Накнада за противпожарну заштиту</t>
  </si>
  <si>
    <t>Приходи од пружања јавних услуга-Општинска управа</t>
  </si>
  <si>
    <t>Властити приходи-Центар за социјални рад</t>
  </si>
  <si>
    <t>Властити приходи-ЈУ ЦСШ „Петар Кочић“</t>
  </si>
  <si>
    <t>Властити приходи-Народна библиотека</t>
  </si>
  <si>
    <t>Остали непорески приходи</t>
  </si>
  <si>
    <t>Расх. за  накнаде  запослених</t>
  </si>
  <si>
    <t>Расходи за услуге одржававања јавних површина</t>
  </si>
  <si>
    <t>Грантови другим нивоима владе</t>
  </si>
  <si>
    <t>Текући грантови јавним нефинасијским субјектима</t>
  </si>
  <si>
    <t>Грантови појединцима</t>
  </si>
  <si>
    <t>Расходи по основу камата на обвезнице</t>
  </si>
  <si>
    <t>Расходи по основу камата примљених зајмова у земљи</t>
  </si>
  <si>
    <t>Издаци за нематеријалну произведену имовину</t>
  </si>
  <si>
    <t xml:space="preserve">Издаци за отплату главнице примљених зајмова од ентитета </t>
  </si>
  <si>
    <t>Расходи за бруто накнаде одборника</t>
  </si>
  <si>
    <t>Општинска изборна комисија</t>
  </si>
  <si>
    <t>Расходи за услуге штампања</t>
  </si>
  <si>
    <t>Текући грантови политичким организацијама</t>
  </si>
  <si>
    <t>Савез општина и градова</t>
  </si>
  <si>
    <t>Расходи по основу репрезентације</t>
  </si>
  <si>
    <t>Расходи за стручно усавршавање запослених</t>
  </si>
  <si>
    <t>Остале организације и удружења</t>
  </si>
  <si>
    <t>Помоћи социјално угроженом становништву</t>
  </si>
  <si>
    <t>Посебна заштита бораца,РВИ и породица погинулих бораца</t>
  </si>
  <si>
    <t>Цивилна заштита</t>
  </si>
  <si>
    <t>Општинска борачка организација</t>
  </si>
  <si>
    <t>Удружење пензионера</t>
  </si>
  <si>
    <t>Међуопштинско удружење цивилних жртава рата</t>
  </si>
  <si>
    <t>Расходи за услуге осигурања и финансијског посредовања</t>
  </si>
  <si>
    <t>Услуге мртвозорства</t>
  </si>
  <si>
    <t>Услуге дератизације</t>
  </si>
  <si>
    <t xml:space="preserve">Расходи по основу камата примљених зајмова од ентитета </t>
  </si>
  <si>
    <t>Програм социјалне заштите</t>
  </si>
  <si>
    <t xml:space="preserve">Укупно Начелник општине-Служба начелника општине </t>
  </si>
  <si>
    <t xml:space="preserve">Укупно Скупштина општине-Служба за скупштинске послове </t>
  </si>
  <si>
    <t>Укупно Одјељење за општу управу</t>
  </si>
  <si>
    <t>Укупно Одјељење за привреду, пољопривреду и друштвене дјелатности</t>
  </si>
  <si>
    <t>Укупно Одјeљење за просторно уређење и стамбено-комуналне дјелатности</t>
  </si>
  <si>
    <t>Укупно Одјељење за финансије</t>
  </si>
  <si>
    <t>Укупно Остала буџетска потрошња</t>
  </si>
  <si>
    <t>Расходи за унапређење безбједности у саобраћају</t>
  </si>
  <si>
    <t>02</t>
  </si>
  <si>
    <t>Одбрана</t>
  </si>
  <si>
    <t>07</t>
  </si>
  <si>
    <t>Здравство</t>
  </si>
  <si>
    <t>7.</t>
  </si>
  <si>
    <t>Расходи манифестација</t>
  </si>
  <si>
    <t>Расходи за материјал за посебне намјене</t>
  </si>
  <si>
    <t>Превоз ученика</t>
  </si>
  <si>
    <t>План 2020. год.</t>
  </si>
  <si>
    <t>VI ТУРИСТИЧКА ОРГАНИЗАЦИЈА</t>
  </si>
  <si>
    <t>Индекс 5/4</t>
  </si>
  <si>
    <t>Индекс 4/3</t>
  </si>
  <si>
    <t xml:space="preserve">Расходи уређење града </t>
  </si>
  <si>
    <t xml:space="preserve">Расходи текућег одржавања каналске мреже </t>
  </si>
  <si>
    <t xml:space="preserve">Оо породица заробљених и погинулих бораца и несталих цивила РС </t>
  </si>
  <si>
    <t>НО Миленијум</t>
  </si>
  <si>
    <t>Суф.изгр. Храма Васкрс. Госп. у Српцу</t>
  </si>
  <si>
    <t xml:space="preserve">БУЏЕТ  ОПШТИНЕ  СРБАЦ  ЗА  2021. ГОД.  </t>
  </si>
  <si>
    <t>План 2021. год.</t>
  </si>
  <si>
    <t>Процјена извршења 2020.</t>
  </si>
  <si>
    <t>Процјена извршења 2020. год.</t>
  </si>
  <si>
    <t>Удружење жена Србац</t>
  </si>
  <si>
    <t>Реконструкција водопривредних објеката</t>
  </si>
  <si>
    <t>BFC SEE цертификација</t>
  </si>
  <si>
    <t>IV</t>
  </si>
  <si>
    <t>Остали примици из трансакција са другим јединицама власти</t>
  </si>
  <si>
    <t>Примици за накнаде плата за родитељско одсуство који се рефундирају од фонда обавезног социјалног осигурања</t>
  </si>
  <si>
    <t>Издаци јавне расвјете</t>
  </si>
  <si>
    <t xml:space="preserve">Издаци капитални грантови </t>
  </si>
  <si>
    <t>БУЏЕТСКА  СРЕДСТВА  (I+II+III+IV)</t>
  </si>
  <si>
    <t>Помоћ у санацији крова ЗЕВ-а М.Видовића 30</t>
  </si>
  <si>
    <t xml:space="preserve">Помоћ дјеци обољелој од дијабетиса </t>
  </si>
  <si>
    <t>04</t>
  </si>
  <si>
    <t>Економски послови</t>
  </si>
  <si>
    <t>О П И С</t>
  </si>
  <si>
    <t>ПО  КОРИСНИЦИМА  ЗА  2021.  ГОДИНУ</t>
  </si>
  <si>
    <t>ПРИХОДИ  (1+2+3+4+5+6)</t>
  </si>
  <si>
    <t>Tрансфери унутар исте јединице власти</t>
  </si>
  <si>
    <t>Расходи за бруто накнаде волонтерима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</si>
</sst>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.5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2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 applyFont="1"/>
    <xf numFmtId="0" fontId="0" fillId="0" borderId="0" xfId="0" applyFont="1" applyFill="1"/>
    <xf numFmtId="0" fontId="18" fillId="0" borderId="0" xfId="0" applyFont="1" applyFill="1"/>
    <xf numFmtId="0" fontId="0" fillId="0" borderId="0" xfId="0" applyFont="1" applyFill="1" applyBorder="1"/>
    <xf numFmtId="0" fontId="21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19" fillId="0" borderId="0" xfId="0" applyFont="1" applyFill="1"/>
    <xf numFmtId="0" fontId="24" fillId="0" borderId="0" xfId="0" applyFont="1" applyFill="1"/>
    <xf numFmtId="0" fontId="1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6" fillId="0" borderId="0" xfId="0" applyFont="1" applyFill="1"/>
    <xf numFmtId="0" fontId="20" fillId="0" borderId="11" xfId="0" applyFont="1" applyFill="1" applyBorder="1" applyAlignment="1">
      <alignment horizontal="center" vertical="center" wrapText="1"/>
    </xf>
    <xf numFmtId="3" fontId="20" fillId="0" borderId="10" xfId="0" applyNumberFormat="1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3" fontId="21" fillId="0" borderId="10" xfId="0" applyNumberFormat="1" applyFont="1" applyFill="1" applyBorder="1" applyAlignment="1">
      <alignment horizontal="right" vertical="center"/>
    </xf>
    <xf numFmtId="0" fontId="21" fillId="0" borderId="10" xfId="0" applyFont="1" applyFill="1" applyBorder="1" applyAlignment="1">
      <alignment horizontal="right" vertical="center"/>
    </xf>
    <xf numFmtId="3" fontId="27" fillId="0" borderId="10" xfId="0" applyNumberFormat="1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horizontal="right" vertical="center"/>
    </xf>
    <xf numFmtId="0" fontId="29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vertical="center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 vertical="center" wrapText="1"/>
    </xf>
    <xf numFmtId="3" fontId="21" fillId="0" borderId="10" xfId="0" applyNumberFormat="1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horizontal="right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3" fontId="24" fillId="0" borderId="0" xfId="0" applyNumberFormat="1" applyFont="1" applyFill="1" applyAlignment="1">
      <alignment vertical="center"/>
    </xf>
    <xf numFmtId="49" fontId="21" fillId="0" borderId="10" xfId="0" applyNumberFormat="1" applyFont="1" applyFill="1" applyBorder="1" applyAlignment="1">
      <alignment horizontal="center" vertical="center"/>
    </xf>
    <xf numFmtId="3" fontId="28" fillId="0" borderId="10" xfId="0" applyNumberFormat="1" applyFont="1" applyFill="1" applyBorder="1" applyAlignment="1">
      <alignment horizontal="right" vertical="center"/>
    </xf>
    <xf numFmtId="3" fontId="20" fillId="0" borderId="10" xfId="0" applyNumberFormat="1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right" vertical="center"/>
    </xf>
    <xf numFmtId="3" fontId="21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3" fontId="21" fillId="0" borderId="10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21" fillId="0" borderId="14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0" fontId="24" fillId="0" borderId="0" xfId="0" applyFont="1" applyFill="1" applyAlignment="1">
      <alignment vertical="center" wrapText="1"/>
    </xf>
    <xf numFmtId="0" fontId="24" fillId="0" borderId="13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justify" vertical="center" wrapText="1"/>
    </xf>
    <xf numFmtId="0" fontId="27" fillId="0" borderId="10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vertical="center" wrapText="1"/>
    </xf>
    <xf numFmtId="0" fontId="29" fillId="0" borderId="10" xfId="0" applyFont="1" applyFill="1" applyBorder="1" applyAlignment="1">
      <alignment horizontal="justify" vertical="center" wrapText="1"/>
    </xf>
    <xf numFmtId="0" fontId="29" fillId="0" borderId="1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 wrapText="1"/>
    </xf>
    <xf numFmtId="0" fontId="20" fillId="0" borderId="12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justify" vertical="center"/>
    </xf>
    <xf numFmtId="0" fontId="20" fillId="0" borderId="10" xfId="0" applyFont="1" applyFill="1" applyBorder="1" applyAlignment="1">
      <alignment horizontal="justify" vertical="center"/>
    </xf>
    <xf numFmtId="49" fontId="27" fillId="0" borderId="1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horizontal="right" vertical="center"/>
    </xf>
    <xf numFmtId="0" fontId="27" fillId="0" borderId="10" xfId="0" applyFont="1" applyFill="1" applyBorder="1" applyAlignment="1">
      <alignment horizontal="left" vertical="center" wrapText="1"/>
    </xf>
    <xf numFmtId="3" fontId="21" fillId="0" borderId="10" xfId="0" quotePrefix="1" applyNumberFormat="1" applyFont="1" applyFill="1" applyBorder="1" applyAlignment="1">
      <alignment horizontal="right" vertical="center"/>
    </xf>
    <xf numFmtId="3" fontId="20" fillId="0" borderId="10" xfId="0" applyNumberFormat="1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horizontal="left" vertical="center"/>
    </xf>
    <xf numFmtId="3" fontId="24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4" fillId="0" borderId="13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vertical="center"/>
    </xf>
    <xf numFmtId="0" fontId="20" fillId="0" borderId="10" xfId="0" applyFont="1" applyFill="1" applyBorder="1" applyAlignment="1">
      <alignment vertical="center"/>
    </xf>
    <xf numFmtId="3" fontId="20" fillId="0" borderId="10" xfId="0" applyNumberFormat="1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3" fontId="31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0" fontId="0" fillId="0" borderId="10" xfId="0" applyFont="1" applyFill="1" applyBorder="1"/>
    <xf numFmtId="0" fontId="21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3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Alignment="1"/>
    <xf numFmtId="0" fontId="24" fillId="0" borderId="13" xfId="0" applyFont="1" applyFill="1" applyBorder="1" applyAlignment="1">
      <alignment vertical="center"/>
    </xf>
    <xf numFmtId="0" fontId="20" fillId="0" borderId="13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3"/>
  <sheetViews>
    <sheetView tabSelected="1" topLeftCell="C291" workbookViewId="0">
      <selection activeCell="N318" sqref="N318"/>
    </sheetView>
  </sheetViews>
  <sheetFormatPr defaultColWidth="11.5703125" defaultRowHeight="12.75" x14ac:dyDescent="0.2"/>
  <cols>
    <col min="1" max="2" width="0" style="1" hidden="1" customWidth="1"/>
    <col min="3" max="3" width="3.85546875" style="35" customWidth="1"/>
    <col min="4" max="4" width="6.85546875" style="36" customWidth="1"/>
    <col min="5" max="5" width="50.140625" style="55" customWidth="1"/>
    <col min="6" max="10" width="0" style="35" hidden="1" customWidth="1"/>
    <col min="11" max="11" width="0.85546875" style="35" hidden="1" customWidth="1"/>
    <col min="12" max="12" width="9.140625" style="35" customWidth="1"/>
    <col min="13" max="13" width="10" style="35" customWidth="1"/>
    <col min="14" max="14" width="9.140625" style="35" customWidth="1"/>
    <col min="15" max="15" width="6.7109375" style="53" bestFit="1" customWidth="1"/>
    <col min="16" max="16" width="6.7109375" style="11" bestFit="1" customWidth="1"/>
    <col min="17" max="16384" width="11.5703125" style="1"/>
  </cols>
  <sheetData>
    <row r="1" spans="1:16" s="2" customFormat="1" ht="15" customHeight="1" x14ac:dyDescent="0.2">
      <c r="A1" s="98" t="s">
        <v>335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6"/>
      <c r="P1" s="97"/>
    </row>
    <row r="2" spans="1:16" s="2" customFormat="1" ht="12.75" customHeight="1" x14ac:dyDescent="0.2">
      <c r="C2" s="98" t="s">
        <v>0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04"/>
      <c r="P2" s="110"/>
    </row>
    <row r="3" spans="1:16" s="2" customFormat="1" ht="12" customHeight="1" x14ac:dyDescent="0.2">
      <c r="C3" s="98" t="s">
        <v>1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04"/>
      <c r="P3" s="110"/>
    </row>
    <row r="4" spans="1:16" s="2" customFormat="1" ht="12.75" hidden="1" customHeight="1" x14ac:dyDescent="0.2">
      <c r="C4" s="83"/>
      <c r="D4" s="66"/>
      <c r="E4" s="67"/>
      <c r="F4" s="83"/>
      <c r="G4" s="83"/>
      <c r="H4" s="83"/>
      <c r="I4" s="83"/>
      <c r="J4" s="83"/>
      <c r="K4" s="83"/>
      <c r="L4" s="83"/>
      <c r="M4" s="83"/>
      <c r="N4" s="94"/>
      <c r="O4" s="39"/>
      <c r="P4" s="81"/>
    </row>
    <row r="5" spans="1:16" s="2" customFormat="1" ht="12.75" hidden="1" customHeight="1" x14ac:dyDescent="0.2">
      <c r="C5" s="83"/>
      <c r="D5" s="66"/>
      <c r="E5" s="67"/>
      <c r="F5" s="83"/>
      <c r="G5" s="83"/>
      <c r="H5" s="83"/>
      <c r="I5" s="83"/>
      <c r="J5" s="83"/>
      <c r="K5" s="83"/>
      <c r="L5" s="83"/>
      <c r="M5" s="83"/>
      <c r="N5" s="94"/>
      <c r="O5" s="39"/>
      <c r="P5" s="81"/>
    </row>
    <row r="6" spans="1:16" s="2" customFormat="1" ht="12.75" hidden="1" customHeight="1" x14ac:dyDescent="0.2">
      <c r="C6" s="83"/>
      <c r="D6" s="66"/>
      <c r="E6" s="67"/>
      <c r="F6" s="83"/>
      <c r="G6" s="83"/>
      <c r="H6" s="83"/>
      <c r="I6" s="83"/>
      <c r="J6" s="83"/>
      <c r="K6" s="83"/>
      <c r="L6" s="83"/>
      <c r="M6" s="83"/>
      <c r="N6" s="94"/>
      <c r="O6" s="39"/>
      <c r="P6" s="81"/>
    </row>
    <row r="7" spans="1:16" s="2" customFormat="1" ht="12.75" hidden="1" customHeight="1" x14ac:dyDescent="0.2">
      <c r="C7" s="83"/>
      <c r="D7" s="66"/>
      <c r="E7" s="67"/>
      <c r="F7" s="83"/>
      <c r="G7" s="83"/>
      <c r="H7" s="83"/>
      <c r="I7" s="83"/>
      <c r="J7" s="83"/>
      <c r="K7" s="83"/>
      <c r="L7" s="83"/>
      <c r="M7" s="83"/>
      <c r="N7" s="94"/>
      <c r="O7" s="39"/>
      <c r="P7" s="81"/>
    </row>
    <row r="8" spans="1:16" s="2" customFormat="1" ht="12.75" hidden="1" customHeight="1" x14ac:dyDescent="0.2">
      <c r="C8" s="83"/>
      <c r="D8" s="66"/>
      <c r="E8" s="67"/>
      <c r="F8" s="83"/>
      <c r="G8" s="83"/>
      <c r="H8" s="83"/>
      <c r="I8" s="83"/>
      <c r="J8" s="83"/>
      <c r="K8" s="83"/>
      <c r="L8" s="83"/>
      <c r="M8" s="83"/>
      <c r="N8" s="94"/>
      <c r="O8" s="39"/>
      <c r="P8" s="81"/>
    </row>
    <row r="9" spans="1:16" s="2" customFormat="1" ht="12.75" customHeight="1" x14ac:dyDescent="0.2">
      <c r="C9" s="103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39"/>
      <c r="P9" s="81"/>
    </row>
    <row r="10" spans="1:16" s="9" customFormat="1" ht="49.5" customHeight="1" x14ac:dyDescent="0.2">
      <c r="C10" s="15" t="s">
        <v>63</v>
      </c>
      <c r="D10" s="16" t="s">
        <v>2</v>
      </c>
      <c r="E10" s="17" t="s">
        <v>64</v>
      </c>
      <c r="F10" s="17" t="s">
        <v>65</v>
      </c>
      <c r="G10" s="17" t="s">
        <v>66</v>
      </c>
      <c r="H10" s="17" t="s">
        <v>67</v>
      </c>
      <c r="I10" s="17" t="s">
        <v>68</v>
      </c>
      <c r="J10" s="17" t="s">
        <v>3</v>
      </c>
      <c r="K10" s="17" t="s">
        <v>97</v>
      </c>
      <c r="L10" s="17" t="s">
        <v>326</v>
      </c>
      <c r="M10" s="17" t="s">
        <v>337</v>
      </c>
      <c r="N10" s="17" t="s">
        <v>336</v>
      </c>
      <c r="O10" s="17" t="s">
        <v>328</v>
      </c>
      <c r="P10" s="17" t="s">
        <v>134</v>
      </c>
    </row>
    <row r="11" spans="1:16" s="2" customFormat="1" x14ac:dyDescent="0.2">
      <c r="C11" s="16">
        <v>1</v>
      </c>
      <c r="D11" s="16">
        <v>2</v>
      </c>
      <c r="E11" s="17">
        <v>3</v>
      </c>
      <c r="F11" s="16">
        <v>4</v>
      </c>
      <c r="G11" s="16">
        <v>5</v>
      </c>
      <c r="H11" s="16">
        <v>4</v>
      </c>
      <c r="I11" s="16">
        <v>5</v>
      </c>
      <c r="J11" s="16">
        <v>4</v>
      </c>
      <c r="K11" s="16">
        <v>7</v>
      </c>
      <c r="L11" s="17">
        <v>4</v>
      </c>
      <c r="M11" s="17">
        <v>5</v>
      </c>
      <c r="N11" s="17">
        <v>6</v>
      </c>
      <c r="O11" s="68">
        <v>7</v>
      </c>
      <c r="P11" s="68">
        <v>8</v>
      </c>
    </row>
    <row r="12" spans="1:16" s="2" customFormat="1" x14ac:dyDescent="0.2">
      <c r="C12" s="16" t="s">
        <v>4</v>
      </c>
      <c r="D12" s="19"/>
      <c r="E12" s="47" t="s">
        <v>347</v>
      </c>
      <c r="F12" s="25"/>
      <c r="G12" s="14" t="e">
        <f>NA()</f>
        <v>#N/A</v>
      </c>
      <c r="H12" s="14" t="e">
        <f>NA()</f>
        <v>#N/A</v>
      </c>
      <c r="I12" s="14" t="e">
        <f>NA()</f>
        <v>#N/A</v>
      </c>
      <c r="J12" s="14" t="e">
        <f>SUM(J14+J111+#REF!)</f>
        <v>#REF!</v>
      </c>
      <c r="K12" s="23" t="e">
        <f>ROUND(#REF!,0)</f>
        <v>#REF!</v>
      </c>
      <c r="L12" s="14">
        <f>SUM(L14+L111+L115)</f>
        <v>8085000</v>
      </c>
      <c r="M12" s="14">
        <f>SUM(M14+M112+M116+M119)</f>
        <v>8385000</v>
      </c>
      <c r="N12" s="14">
        <f>SUM(N14+N112+N116+N119)</f>
        <v>8000000</v>
      </c>
      <c r="O12" s="14">
        <f>M12/L12*100</f>
        <v>103.71057513914657</v>
      </c>
      <c r="P12" s="14">
        <f>N12/M12*100</f>
        <v>95.408467501490762</v>
      </c>
    </row>
    <row r="13" spans="1:16" s="2" customFormat="1" x14ac:dyDescent="0.2">
      <c r="C13" s="16"/>
      <c r="D13" s="19"/>
      <c r="E13" s="47"/>
      <c r="F13" s="25"/>
      <c r="G13" s="14"/>
      <c r="H13" s="14"/>
      <c r="I13" s="14"/>
      <c r="J13" s="14"/>
      <c r="K13" s="23"/>
      <c r="L13" s="14"/>
      <c r="M13" s="14"/>
      <c r="N13" s="14"/>
      <c r="O13" s="14"/>
      <c r="P13" s="14"/>
    </row>
    <row r="14" spans="1:16" s="2" customFormat="1" x14ac:dyDescent="0.2">
      <c r="C14" s="16" t="s">
        <v>5</v>
      </c>
      <c r="D14" s="19"/>
      <c r="E14" s="47" t="s">
        <v>354</v>
      </c>
      <c r="F14" s="25"/>
      <c r="G14" s="14" t="e">
        <f>NA()</f>
        <v>#N/A</v>
      </c>
      <c r="H14" s="14" t="e">
        <f>NA()</f>
        <v>#N/A</v>
      </c>
      <c r="I14" s="14" t="e">
        <f>NA()</f>
        <v>#N/A</v>
      </c>
      <c r="J14" s="14" t="e">
        <f>SUM(J45+J92+J100+#REF!)</f>
        <v>#REF!</v>
      </c>
      <c r="K14" s="23" t="e">
        <f>ROUND(#REF!,0)</f>
        <v>#REF!</v>
      </c>
      <c r="L14" s="14">
        <f>SUM(L45+L92+L96+L100+L104+L108)</f>
        <v>8035000</v>
      </c>
      <c r="M14" s="14">
        <f>SUM(M45+M92+M96+M100+M104+M108)</f>
        <v>7992000</v>
      </c>
      <c r="N14" s="14">
        <f>SUM(N45+N92+N96+N100+N104+N108)</f>
        <v>7830000</v>
      </c>
      <c r="O14" s="14">
        <f>M14/L14*100</f>
        <v>99.464841319228384</v>
      </c>
      <c r="P14" s="14">
        <f>N14/M14*100</f>
        <v>97.972972972972968</v>
      </c>
    </row>
    <row r="15" spans="1:16" s="2" customFormat="1" x14ac:dyDescent="0.2">
      <c r="C15" s="16"/>
      <c r="D15" s="19"/>
      <c r="E15" s="47"/>
      <c r="F15" s="25"/>
      <c r="G15" s="14"/>
      <c r="H15" s="14"/>
      <c r="I15" s="14"/>
      <c r="J15" s="14"/>
      <c r="K15" s="23"/>
      <c r="L15" s="14"/>
      <c r="M15" s="14"/>
      <c r="N15" s="14"/>
      <c r="O15" s="14"/>
      <c r="P15" s="14"/>
    </row>
    <row r="16" spans="1:16" s="2" customFormat="1" ht="12" customHeight="1" x14ac:dyDescent="0.2">
      <c r="C16" s="16"/>
      <c r="D16" s="19"/>
      <c r="E16" s="47" t="s">
        <v>98</v>
      </c>
      <c r="F16" s="25"/>
      <c r="G16" s="14"/>
      <c r="H16" s="14"/>
      <c r="I16" s="14"/>
      <c r="J16" s="14" t="e">
        <f>SUM(J45+J92)</f>
        <v>#REF!</v>
      </c>
      <c r="K16" s="23"/>
      <c r="L16" s="14">
        <f>SUM(L45+L92)</f>
        <v>7450000</v>
      </c>
      <c r="M16" s="14">
        <f>SUM(M45+M92)</f>
        <v>6819000</v>
      </c>
      <c r="N16" s="14">
        <f>SUM(N45+N92)</f>
        <v>7200000</v>
      </c>
      <c r="O16" s="14">
        <f>M16/L16*100</f>
        <v>91.530201342281885</v>
      </c>
      <c r="P16" s="14">
        <f>N16/M16*100</f>
        <v>105.58732952045756</v>
      </c>
    </row>
    <row r="17" spans="3:16" s="2" customFormat="1" ht="12" customHeight="1" x14ac:dyDescent="0.2">
      <c r="C17" s="16"/>
      <c r="D17" s="19"/>
      <c r="E17" s="47"/>
      <c r="F17" s="25"/>
      <c r="G17" s="14"/>
      <c r="H17" s="14"/>
      <c r="I17" s="14"/>
      <c r="J17" s="14"/>
      <c r="K17" s="23"/>
      <c r="L17" s="14"/>
      <c r="M17" s="14"/>
      <c r="N17" s="14"/>
      <c r="O17" s="14"/>
      <c r="P17" s="14"/>
    </row>
    <row r="18" spans="3:16" s="2" customFormat="1" ht="12.95" customHeight="1" x14ac:dyDescent="0.2">
      <c r="C18" s="18" t="s">
        <v>6</v>
      </c>
      <c r="D18" s="19"/>
      <c r="E18" s="47" t="s">
        <v>109</v>
      </c>
      <c r="F18" s="69"/>
      <c r="G18" s="69"/>
      <c r="H18" s="69"/>
      <c r="I18" s="69"/>
      <c r="J18" s="23"/>
      <c r="K18" s="23"/>
      <c r="L18" s="23"/>
      <c r="M18" s="23"/>
      <c r="N18" s="23"/>
      <c r="O18" s="14"/>
      <c r="P18" s="14"/>
    </row>
    <row r="19" spans="3:16" s="2" customFormat="1" ht="12" customHeight="1" x14ac:dyDescent="0.2">
      <c r="C19" s="18"/>
      <c r="D19" s="19"/>
      <c r="E19" s="47"/>
      <c r="F19" s="69"/>
      <c r="G19" s="69"/>
      <c r="H19" s="69"/>
      <c r="I19" s="69"/>
      <c r="J19" s="23"/>
      <c r="K19" s="23"/>
      <c r="L19" s="23"/>
      <c r="M19" s="23"/>
      <c r="N19" s="23"/>
      <c r="O19" s="14"/>
      <c r="P19" s="14"/>
    </row>
    <row r="20" spans="3:16" s="2" customFormat="1" ht="12.95" customHeight="1" x14ac:dyDescent="0.2">
      <c r="C20" s="40" t="s">
        <v>7</v>
      </c>
      <c r="D20" s="19"/>
      <c r="E20" s="47" t="s">
        <v>8</v>
      </c>
      <c r="F20" s="69"/>
      <c r="G20" s="69"/>
      <c r="H20" s="69"/>
      <c r="I20" s="69"/>
      <c r="J20" s="23"/>
      <c r="K20" s="23"/>
      <c r="L20" s="23"/>
      <c r="M20" s="23"/>
      <c r="N20" s="23"/>
      <c r="O20" s="14"/>
      <c r="P20" s="14"/>
    </row>
    <row r="21" spans="3:16" s="2" customFormat="1" ht="12.95" customHeight="1" x14ac:dyDescent="0.2">
      <c r="C21" s="40"/>
      <c r="D21" s="19">
        <v>711113</v>
      </c>
      <c r="E21" s="27" t="s">
        <v>263</v>
      </c>
      <c r="F21" s="69"/>
      <c r="G21" s="69"/>
      <c r="H21" s="69"/>
      <c r="I21" s="69"/>
      <c r="J21" s="20">
        <v>0</v>
      </c>
      <c r="K21" s="23"/>
      <c r="L21" s="22">
        <v>1000</v>
      </c>
      <c r="M21" s="20">
        <v>500</v>
      </c>
      <c r="N21" s="22">
        <v>1000</v>
      </c>
      <c r="O21" s="20">
        <f>M21/L21*100</f>
        <v>50</v>
      </c>
      <c r="P21" s="20">
        <f>N21/M21*100</f>
        <v>200</v>
      </c>
    </row>
    <row r="22" spans="3:16" s="2" customFormat="1" ht="12.95" customHeight="1" x14ac:dyDescent="0.2">
      <c r="C22" s="40"/>
      <c r="D22" s="19"/>
      <c r="E22" s="47" t="s">
        <v>69</v>
      </c>
      <c r="F22" s="69"/>
      <c r="G22" s="69"/>
      <c r="H22" s="69"/>
      <c r="I22" s="69"/>
      <c r="J22" s="14">
        <f>SUM(J21)</f>
        <v>0</v>
      </c>
      <c r="K22" s="23" t="e">
        <f>ROUND(#REF!,0)</f>
        <v>#REF!</v>
      </c>
      <c r="L22" s="14">
        <f>SUM(L21)</f>
        <v>1000</v>
      </c>
      <c r="M22" s="14">
        <f>SUM(M21)</f>
        <v>500</v>
      </c>
      <c r="N22" s="14">
        <f>SUM(N21)</f>
        <v>1000</v>
      </c>
      <c r="O22" s="14">
        <f>M22/L22*100</f>
        <v>50</v>
      </c>
      <c r="P22" s="14">
        <f>N22/M22*100</f>
        <v>200</v>
      </c>
    </row>
    <row r="23" spans="3:16" s="2" customFormat="1" ht="9" customHeight="1" x14ac:dyDescent="0.2">
      <c r="C23" s="40"/>
      <c r="D23" s="19"/>
      <c r="E23" s="47"/>
      <c r="F23" s="69"/>
      <c r="G23" s="69"/>
      <c r="H23" s="69"/>
      <c r="I23" s="69"/>
      <c r="J23" s="14"/>
      <c r="K23" s="23"/>
      <c r="L23" s="14"/>
      <c r="M23" s="14"/>
      <c r="N23" s="14"/>
      <c r="O23" s="14"/>
      <c r="P23" s="14"/>
    </row>
    <row r="24" spans="3:16" s="2" customFormat="1" ht="12.95" customHeight="1" x14ac:dyDescent="0.2">
      <c r="C24" s="40" t="s">
        <v>9</v>
      </c>
      <c r="D24" s="16"/>
      <c r="E24" s="47" t="s">
        <v>70</v>
      </c>
      <c r="F24" s="69"/>
      <c r="G24" s="21"/>
      <c r="H24" s="21"/>
      <c r="I24" s="21"/>
      <c r="J24" s="23"/>
      <c r="K24" s="23"/>
      <c r="L24" s="23"/>
      <c r="M24" s="23"/>
      <c r="N24" s="23"/>
      <c r="O24" s="14"/>
      <c r="P24" s="14"/>
    </row>
    <row r="25" spans="3:16" s="2" customFormat="1" ht="12.95" customHeight="1" x14ac:dyDescent="0.2">
      <c r="C25" s="69"/>
      <c r="D25" s="19">
        <v>713111</v>
      </c>
      <c r="E25" s="27" t="s">
        <v>264</v>
      </c>
      <c r="F25" s="20">
        <v>7000</v>
      </c>
      <c r="G25" s="20">
        <v>25000</v>
      </c>
      <c r="H25" s="20">
        <v>33000</v>
      </c>
      <c r="I25" s="20">
        <v>31000</v>
      </c>
      <c r="J25" s="20">
        <v>35000</v>
      </c>
      <c r="K25" s="21" t="e">
        <f>ROUND(#REF!,0)</f>
        <v>#REF!</v>
      </c>
      <c r="L25" s="22">
        <v>70000</v>
      </c>
      <c r="M25" s="20">
        <v>62000</v>
      </c>
      <c r="N25" s="22">
        <v>70000</v>
      </c>
      <c r="O25" s="20">
        <f t="shared" ref="O25:P27" si="0">M25/L25*100</f>
        <v>88.571428571428569</v>
      </c>
      <c r="P25" s="20">
        <f t="shared" si="0"/>
        <v>112.90322580645163</v>
      </c>
    </row>
    <row r="26" spans="3:16" s="2" customFormat="1" ht="12.95" customHeight="1" x14ac:dyDescent="0.2">
      <c r="C26" s="69"/>
      <c r="D26" s="19">
        <v>713113</v>
      </c>
      <c r="E26" s="27" t="s">
        <v>265</v>
      </c>
      <c r="F26" s="20">
        <v>320000</v>
      </c>
      <c r="G26" s="20">
        <v>270000</v>
      </c>
      <c r="H26" s="20">
        <v>330000</v>
      </c>
      <c r="I26" s="20">
        <v>360000</v>
      </c>
      <c r="J26" s="20">
        <v>330000</v>
      </c>
      <c r="K26" s="21" t="e">
        <f>ROUND(#REF!,0)</f>
        <v>#REF!</v>
      </c>
      <c r="L26" s="22">
        <v>380000</v>
      </c>
      <c r="M26" s="20">
        <v>380000</v>
      </c>
      <c r="N26" s="22">
        <v>390000</v>
      </c>
      <c r="O26" s="20">
        <f t="shared" si="0"/>
        <v>100</v>
      </c>
      <c r="P26" s="20">
        <f t="shared" si="0"/>
        <v>102.63157894736842</v>
      </c>
    </row>
    <row r="27" spans="3:16" s="2" customFormat="1" ht="12.95" customHeight="1" x14ac:dyDescent="0.2">
      <c r="C27" s="19"/>
      <c r="D27" s="42"/>
      <c r="E27" s="47" t="s">
        <v>69</v>
      </c>
      <c r="F27" s="14">
        <f>SUM(F25:F26)</f>
        <v>327000</v>
      </c>
      <c r="G27" s="14">
        <f>SUM(G25:G26)</f>
        <v>295000</v>
      </c>
      <c r="H27" s="14">
        <f>SUM(H25:H26)</f>
        <v>363000</v>
      </c>
      <c r="I27" s="14">
        <f>SUM(I25:I26)</f>
        <v>391000</v>
      </c>
      <c r="J27" s="14">
        <f>SUM(J25:J26)</f>
        <v>365000</v>
      </c>
      <c r="K27" s="23" t="e">
        <f>ROUND(#REF!,0)</f>
        <v>#REF!</v>
      </c>
      <c r="L27" s="14">
        <f>SUM(L25:L26)</f>
        <v>450000</v>
      </c>
      <c r="M27" s="14">
        <f>SUM(M25:M26)</f>
        <v>442000</v>
      </c>
      <c r="N27" s="14">
        <f>SUM(N25:N26)</f>
        <v>460000</v>
      </c>
      <c r="O27" s="14">
        <f t="shared" si="0"/>
        <v>98.222222222222229</v>
      </c>
      <c r="P27" s="14">
        <f t="shared" si="0"/>
        <v>104.07239819004526</v>
      </c>
    </row>
    <row r="28" spans="3:16" s="2" customFormat="1" ht="9.75" customHeight="1" x14ac:dyDescent="0.2">
      <c r="C28" s="19"/>
      <c r="D28" s="42"/>
      <c r="E28" s="47"/>
      <c r="F28" s="14"/>
      <c r="G28" s="14"/>
      <c r="H28" s="14"/>
      <c r="I28" s="14"/>
      <c r="J28" s="14"/>
      <c r="K28" s="23"/>
      <c r="L28" s="14"/>
      <c r="M28" s="14"/>
      <c r="N28" s="14"/>
      <c r="O28" s="14"/>
      <c r="P28" s="14"/>
    </row>
    <row r="29" spans="3:16" s="2" customFormat="1" ht="12.95" customHeight="1" x14ac:dyDescent="0.2">
      <c r="C29" s="40" t="s">
        <v>10</v>
      </c>
      <c r="D29" s="16"/>
      <c r="E29" s="47" t="s">
        <v>71</v>
      </c>
      <c r="F29" s="70"/>
      <c r="G29" s="23"/>
      <c r="H29" s="23"/>
      <c r="I29" s="23"/>
      <c r="J29" s="23"/>
      <c r="K29" s="23"/>
      <c r="L29" s="23"/>
      <c r="M29" s="23"/>
      <c r="N29" s="23"/>
      <c r="O29" s="14"/>
      <c r="P29" s="14"/>
    </row>
    <row r="30" spans="3:16" s="2" customFormat="1" ht="12.95" customHeight="1" x14ac:dyDescent="0.2">
      <c r="C30" s="69"/>
      <c r="D30" s="19">
        <v>714111</v>
      </c>
      <c r="E30" s="27" t="s">
        <v>71</v>
      </c>
      <c r="F30" s="20">
        <v>70000</v>
      </c>
      <c r="G30" s="20">
        <v>80000</v>
      </c>
      <c r="H30" s="20">
        <v>110000</v>
      </c>
      <c r="I30" s="20">
        <v>65000</v>
      </c>
      <c r="J30" s="20">
        <v>100000</v>
      </c>
      <c r="K30" s="21" t="e">
        <f>ROUND(#REF!,0)</f>
        <v>#REF!</v>
      </c>
      <c r="L30" s="22">
        <v>205000</v>
      </c>
      <c r="M30" s="20">
        <v>160000</v>
      </c>
      <c r="N30" s="22">
        <v>185000</v>
      </c>
      <c r="O30" s="20">
        <f>M30/L30*100</f>
        <v>78.048780487804876</v>
      </c>
      <c r="P30" s="20">
        <f>N30/M30*100</f>
        <v>115.625</v>
      </c>
    </row>
    <row r="31" spans="3:16" s="2" customFormat="1" ht="12.95" customHeight="1" x14ac:dyDescent="0.2">
      <c r="C31" s="69"/>
      <c r="D31" s="19"/>
      <c r="E31" s="47" t="s">
        <v>69</v>
      </c>
      <c r="F31" s="14">
        <f>SUM(F30:F30)</f>
        <v>70000</v>
      </c>
      <c r="G31" s="14">
        <f>SUM(G30:G30)</f>
        <v>80000</v>
      </c>
      <c r="H31" s="14">
        <f>SUM(H30:H30)</f>
        <v>110000</v>
      </c>
      <c r="I31" s="14">
        <f>SUM(I30:I30)</f>
        <v>65000</v>
      </c>
      <c r="J31" s="14">
        <f>SUM(J30:J30)</f>
        <v>100000</v>
      </c>
      <c r="K31" s="23" t="e">
        <f>ROUND(#REF!,0)</f>
        <v>#REF!</v>
      </c>
      <c r="L31" s="14">
        <f>SUM(L30:L30)</f>
        <v>205000</v>
      </c>
      <c r="M31" s="14">
        <f>SUM(M30:M30)</f>
        <v>160000</v>
      </c>
      <c r="N31" s="14">
        <f>SUM(N30:N30)</f>
        <v>185000</v>
      </c>
      <c r="O31" s="14">
        <f>M31/L31*100</f>
        <v>78.048780487804876</v>
      </c>
      <c r="P31" s="14">
        <f>N31/M31*100</f>
        <v>115.625</v>
      </c>
    </row>
    <row r="32" spans="3:16" s="2" customFormat="1" ht="9" customHeight="1" x14ac:dyDescent="0.2">
      <c r="C32" s="69"/>
      <c r="D32" s="19"/>
      <c r="E32" s="47"/>
      <c r="F32" s="14"/>
      <c r="G32" s="14"/>
      <c r="H32" s="14"/>
      <c r="I32" s="14"/>
      <c r="J32" s="14"/>
      <c r="K32" s="23"/>
      <c r="L32" s="14"/>
      <c r="M32" s="14"/>
      <c r="N32" s="14"/>
      <c r="O32" s="14"/>
      <c r="P32" s="14"/>
    </row>
    <row r="33" spans="3:16" s="2" customFormat="1" ht="12.95" customHeight="1" x14ac:dyDescent="0.2">
      <c r="C33" s="40" t="s">
        <v>12</v>
      </c>
      <c r="D33" s="19"/>
      <c r="E33" s="47" t="s">
        <v>72</v>
      </c>
      <c r="F33" s="70"/>
      <c r="G33" s="23"/>
      <c r="H33" s="23"/>
      <c r="I33" s="23"/>
      <c r="J33" s="23"/>
      <c r="K33" s="23"/>
      <c r="L33" s="23"/>
      <c r="M33" s="23"/>
      <c r="N33" s="23"/>
      <c r="O33" s="14"/>
      <c r="P33" s="14"/>
    </row>
    <row r="34" spans="3:16" s="2" customFormat="1" ht="12.95" customHeight="1" x14ac:dyDescent="0.2">
      <c r="C34" s="19"/>
      <c r="D34" s="19">
        <v>715000</v>
      </c>
      <c r="E34" s="27" t="s">
        <v>266</v>
      </c>
      <c r="F34" s="20" t="s">
        <v>11</v>
      </c>
      <c r="G34" s="20">
        <v>20000</v>
      </c>
      <c r="H34" s="20">
        <v>10000</v>
      </c>
      <c r="I34" s="20">
        <v>40000</v>
      </c>
      <c r="J34" s="20">
        <v>0</v>
      </c>
      <c r="K34" s="21" t="e">
        <f>ROUND(#REF!,0)</f>
        <v>#REF!</v>
      </c>
      <c r="L34" s="22">
        <v>2000</v>
      </c>
      <c r="M34" s="20">
        <v>2000</v>
      </c>
      <c r="N34" s="22">
        <v>2000</v>
      </c>
      <c r="O34" s="20">
        <f>M34/L34*100</f>
        <v>100</v>
      </c>
      <c r="P34" s="20">
        <f>N34/M34*100</f>
        <v>100</v>
      </c>
    </row>
    <row r="35" spans="3:16" s="2" customFormat="1" ht="12.95" customHeight="1" x14ac:dyDescent="0.2">
      <c r="C35" s="69"/>
      <c r="D35" s="19"/>
      <c r="E35" s="47" t="s">
        <v>69</v>
      </c>
      <c r="F35" s="23" t="s">
        <v>11</v>
      </c>
      <c r="G35" s="14">
        <f>SUM(G34)</f>
        <v>20000</v>
      </c>
      <c r="H35" s="14">
        <f>SUM(H34)</f>
        <v>10000</v>
      </c>
      <c r="I35" s="14">
        <f>SUM(I34)</f>
        <v>40000</v>
      </c>
      <c r="J35" s="14">
        <f>SUM(J34)</f>
        <v>0</v>
      </c>
      <c r="K35" s="23" t="e">
        <f>ROUND(#REF!,0)</f>
        <v>#REF!</v>
      </c>
      <c r="L35" s="14">
        <f>SUM(L34)</f>
        <v>2000</v>
      </c>
      <c r="M35" s="14">
        <f>SUM(M34)</f>
        <v>2000</v>
      </c>
      <c r="N35" s="14">
        <f>SUM(N34)</f>
        <v>2000</v>
      </c>
      <c r="O35" s="14">
        <f>M35/L35*100</f>
        <v>100</v>
      </c>
      <c r="P35" s="14">
        <f>N35/M35*100</f>
        <v>100</v>
      </c>
    </row>
    <row r="36" spans="3:16" s="2" customFormat="1" ht="12" customHeight="1" x14ac:dyDescent="0.2">
      <c r="C36" s="69"/>
      <c r="D36" s="19"/>
      <c r="E36" s="47"/>
      <c r="F36" s="23"/>
      <c r="G36" s="14"/>
      <c r="H36" s="14"/>
      <c r="I36" s="14"/>
      <c r="J36" s="14"/>
      <c r="K36" s="23"/>
      <c r="L36" s="14"/>
      <c r="M36" s="14"/>
      <c r="N36" s="14"/>
      <c r="O36" s="14"/>
      <c r="P36" s="14"/>
    </row>
    <row r="37" spans="3:16" s="2" customFormat="1" ht="12.95" customHeight="1" x14ac:dyDescent="0.2">
      <c r="C37" s="40" t="s">
        <v>13</v>
      </c>
      <c r="D37" s="19"/>
      <c r="E37" s="47" t="s">
        <v>14</v>
      </c>
      <c r="F37" s="20">
        <v>2750000</v>
      </c>
      <c r="G37" s="20">
        <v>3000000</v>
      </c>
      <c r="H37" s="20">
        <v>3850000</v>
      </c>
      <c r="I37" s="20">
        <v>4050000</v>
      </c>
      <c r="J37" s="20"/>
      <c r="K37" s="21" t="e">
        <f>ROUND(#REF!,0)</f>
        <v>#REF!</v>
      </c>
      <c r="L37" s="20"/>
      <c r="M37" s="20"/>
      <c r="N37" s="20"/>
      <c r="O37" s="14"/>
      <c r="P37" s="14"/>
    </row>
    <row r="38" spans="3:16" s="2" customFormat="1" ht="12.95" customHeight="1" x14ac:dyDescent="0.2">
      <c r="C38" s="40"/>
      <c r="D38" s="19">
        <v>717111</v>
      </c>
      <c r="E38" s="27" t="s">
        <v>14</v>
      </c>
      <c r="F38" s="20"/>
      <c r="G38" s="20"/>
      <c r="H38" s="20"/>
      <c r="I38" s="20"/>
      <c r="J38" s="20">
        <v>3750000</v>
      </c>
      <c r="K38" s="21" t="e">
        <f>ROUND(#REF!,0)</f>
        <v>#REF!</v>
      </c>
      <c r="L38" s="22">
        <v>5350000</v>
      </c>
      <c r="M38" s="20">
        <v>4950000</v>
      </c>
      <c r="N38" s="22">
        <v>5050000</v>
      </c>
      <c r="O38" s="20">
        <f>M38/L38*100</f>
        <v>92.523364485981304</v>
      </c>
      <c r="P38" s="20">
        <f>N38/M38*100</f>
        <v>102.02020202020201</v>
      </c>
    </row>
    <row r="39" spans="3:16" s="2" customFormat="1" ht="12.95" customHeight="1" x14ac:dyDescent="0.2">
      <c r="C39" s="19"/>
      <c r="D39" s="19"/>
      <c r="E39" s="47" t="s">
        <v>69</v>
      </c>
      <c r="F39" s="14">
        <f>F37</f>
        <v>2750000</v>
      </c>
      <c r="G39" s="14">
        <f>G37</f>
        <v>3000000</v>
      </c>
      <c r="H39" s="14">
        <f>H37</f>
        <v>3850000</v>
      </c>
      <c r="I39" s="14">
        <f>I37</f>
        <v>4050000</v>
      </c>
      <c r="J39" s="14" t="e">
        <f>J38+#REF!</f>
        <v>#REF!</v>
      </c>
      <c r="K39" s="23" t="e">
        <f>ROUND(#REF!,0)</f>
        <v>#REF!</v>
      </c>
      <c r="L39" s="14">
        <f>L38</f>
        <v>5350000</v>
      </c>
      <c r="M39" s="14">
        <f>M38</f>
        <v>4950000</v>
      </c>
      <c r="N39" s="14">
        <f>N38</f>
        <v>5050000</v>
      </c>
      <c r="O39" s="14">
        <f>M39/L39*100</f>
        <v>92.523364485981304</v>
      </c>
      <c r="P39" s="14">
        <f>N39/M39*100</f>
        <v>102.02020202020201</v>
      </c>
    </row>
    <row r="40" spans="3:16" s="2" customFormat="1" ht="9" customHeight="1" x14ac:dyDescent="0.2">
      <c r="C40" s="19"/>
      <c r="D40" s="19"/>
      <c r="E40" s="47"/>
      <c r="F40" s="14"/>
      <c r="G40" s="14"/>
      <c r="H40" s="14"/>
      <c r="I40" s="14"/>
      <c r="J40" s="14"/>
      <c r="K40" s="23"/>
      <c r="L40" s="14"/>
      <c r="M40" s="14"/>
      <c r="N40" s="14"/>
      <c r="O40" s="14"/>
      <c r="P40" s="14"/>
    </row>
    <row r="41" spans="3:16" s="2" customFormat="1" ht="12.95" customHeight="1" x14ac:dyDescent="0.2">
      <c r="C41" s="40" t="s">
        <v>15</v>
      </c>
      <c r="D41" s="19"/>
      <c r="E41" s="47" t="s">
        <v>73</v>
      </c>
      <c r="F41" s="70"/>
      <c r="G41" s="70"/>
      <c r="H41" s="70"/>
      <c r="I41" s="70"/>
      <c r="J41" s="23"/>
      <c r="K41" s="23"/>
      <c r="L41" s="23"/>
      <c r="M41" s="23"/>
      <c r="N41" s="23"/>
      <c r="O41" s="14"/>
      <c r="P41" s="14"/>
    </row>
    <row r="42" spans="3:16" s="2" customFormat="1" ht="12.95" customHeight="1" x14ac:dyDescent="0.2">
      <c r="C42" s="69"/>
      <c r="D42" s="19">
        <v>719113</v>
      </c>
      <c r="E42" s="27" t="s">
        <v>267</v>
      </c>
      <c r="F42" s="20">
        <v>10000</v>
      </c>
      <c r="G42" s="20">
        <v>10000</v>
      </c>
      <c r="H42" s="20">
        <v>10000</v>
      </c>
      <c r="I42" s="20">
        <v>6750</v>
      </c>
      <c r="J42" s="20">
        <v>8000</v>
      </c>
      <c r="K42" s="21" t="e">
        <f>ROUND(#REF!,0)</f>
        <v>#REF!</v>
      </c>
      <c r="L42" s="22">
        <v>10000</v>
      </c>
      <c r="M42" s="20">
        <v>3000</v>
      </c>
      <c r="N42" s="22">
        <v>8000</v>
      </c>
      <c r="O42" s="20">
        <f>M42/L42*100</f>
        <v>30</v>
      </c>
      <c r="P42" s="20">
        <f>N42/M42*100</f>
        <v>266.66666666666663</v>
      </c>
    </row>
    <row r="43" spans="3:16" s="2" customFormat="1" ht="12.95" customHeight="1" x14ac:dyDescent="0.2">
      <c r="C43" s="69"/>
      <c r="D43" s="19"/>
      <c r="E43" s="47" t="s">
        <v>69</v>
      </c>
      <c r="F43" s="14">
        <f>SUM(F42)</f>
        <v>10000</v>
      </c>
      <c r="G43" s="14">
        <f>SUM(G42)</f>
        <v>10000</v>
      </c>
      <c r="H43" s="14">
        <f>SUM(H42)</f>
        <v>10000</v>
      </c>
      <c r="I43" s="14">
        <f>SUM(I42)</f>
        <v>6750</v>
      </c>
      <c r="J43" s="14">
        <f>SUM(J42)</f>
        <v>8000</v>
      </c>
      <c r="K43" s="23" t="e">
        <f>ROUND(#REF!,0)</f>
        <v>#REF!</v>
      </c>
      <c r="L43" s="14">
        <f>SUM(L42)</f>
        <v>10000</v>
      </c>
      <c r="M43" s="14">
        <f>SUM(M42)</f>
        <v>3000</v>
      </c>
      <c r="N43" s="14">
        <f>SUM(N42)</f>
        <v>8000</v>
      </c>
      <c r="O43" s="14">
        <f>M43/L43*100</f>
        <v>30</v>
      </c>
      <c r="P43" s="14">
        <f>N43/M43*100</f>
        <v>266.66666666666663</v>
      </c>
    </row>
    <row r="44" spans="3:16" s="2" customFormat="1" ht="9" customHeight="1" x14ac:dyDescent="0.2">
      <c r="C44" s="69"/>
      <c r="D44" s="19"/>
      <c r="E44" s="47"/>
      <c r="F44" s="14"/>
      <c r="G44" s="14"/>
      <c r="H44" s="14"/>
      <c r="I44" s="14"/>
      <c r="J44" s="14"/>
      <c r="K44" s="23"/>
      <c r="L44" s="14"/>
      <c r="M44" s="14"/>
      <c r="N44" s="14"/>
      <c r="O44" s="14"/>
      <c r="P44" s="14"/>
    </row>
    <row r="45" spans="3:16" s="2" customFormat="1" ht="12.75" customHeight="1" x14ac:dyDescent="0.2">
      <c r="C45" s="19"/>
      <c r="D45" s="19"/>
      <c r="E45" s="47" t="s">
        <v>100</v>
      </c>
      <c r="F45" s="14" t="e">
        <f>NA()</f>
        <v>#N/A</v>
      </c>
      <c r="G45" s="14" t="e">
        <f>NA()</f>
        <v>#N/A</v>
      </c>
      <c r="H45" s="14" t="e">
        <f>NA()</f>
        <v>#N/A</v>
      </c>
      <c r="I45" s="14" t="e">
        <f>NA()</f>
        <v>#N/A</v>
      </c>
      <c r="J45" s="14" t="e">
        <f>SUM(J43+J39+J35+J31+J27+J22)</f>
        <v>#REF!</v>
      </c>
      <c r="K45" s="23" t="e">
        <f>ROUND(#REF!,0)</f>
        <v>#REF!</v>
      </c>
      <c r="L45" s="14">
        <f>SUM(L43+L39+L35+L31+L27+L22)</f>
        <v>6018000</v>
      </c>
      <c r="M45" s="14">
        <f>SUM(M43+M39+M35+M31+M27+M22)</f>
        <v>5557500</v>
      </c>
      <c r="N45" s="14">
        <f>SUM(N43+N39+N35+N31+N27+N22)</f>
        <v>5706000</v>
      </c>
      <c r="O45" s="14">
        <f>M45/L45*100</f>
        <v>92.347956131605173</v>
      </c>
      <c r="P45" s="14">
        <f>N45/M45*100</f>
        <v>102.67206477732793</v>
      </c>
    </row>
    <row r="46" spans="3:16" s="2" customFormat="1" ht="12" customHeight="1" x14ac:dyDescent="0.2">
      <c r="C46" s="19"/>
      <c r="D46" s="19"/>
      <c r="E46" s="47"/>
      <c r="F46" s="14"/>
      <c r="G46" s="14"/>
      <c r="H46" s="14"/>
      <c r="I46" s="14"/>
      <c r="J46" s="14"/>
      <c r="K46" s="23"/>
      <c r="L46" s="14"/>
      <c r="M46" s="14"/>
      <c r="N46" s="14"/>
      <c r="O46" s="14"/>
      <c r="P46" s="14"/>
    </row>
    <row r="47" spans="3:16" s="2" customFormat="1" ht="14.25" customHeight="1" x14ac:dyDescent="0.2">
      <c r="C47" s="18" t="s">
        <v>16</v>
      </c>
      <c r="D47" s="16"/>
      <c r="E47" s="47" t="s">
        <v>108</v>
      </c>
      <c r="F47" s="19"/>
      <c r="G47" s="19"/>
      <c r="H47" s="19"/>
      <c r="I47" s="19"/>
      <c r="J47" s="23"/>
      <c r="K47" s="23"/>
      <c r="L47" s="23"/>
      <c r="M47" s="23"/>
      <c r="N47" s="23"/>
      <c r="O47" s="14"/>
      <c r="P47" s="14"/>
    </row>
    <row r="48" spans="3:16" s="2" customFormat="1" ht="12" customHeight="1" x14ac:dyDescent="0.2">
      <c r="C48" s="18"/>
      <c r="D48" s="16"/>
      <c r="E48" s="47"/>
      <c r="F48" s="19"/>
      <c r="G48" s="19"/>
      <c r="H48" s="19"/>
      <c r="I48" s="19"/>
      <c r="J48" s="23"/>
      <c r="K48" s="23"/>
      <c r="L48" s="23"/>
      <c r="M48" s="23"/>
      <c r="N48" s="23"/>
      <c r="O48" s="14"/>
      <c r="P48" s="14"/>
    </row>
    <row r="49" spans="3:16" s="2" customFormat="1" ht="12" customHeight="1" x14ac:dyDescent="0.2">
      <c r="C49" s="71"/>
      <c r="D49" s="72"/>
      <c r="E49" s="73" t="s">
        <v>107</v>
      </c>
      <c r="F49" s="72"/>
      <c r="G49" s="72"/>
      <c r="H49" s="72"/>
      <c r="I49" s="72"/>
      <c r="J49" s="74"/>
      <c r="K49" s="74"/>
      <c r="L49" s="74"/>
      <c r="M49" s="21"/>
      <c r="N49" s="74"/>
      <c r="O49" s="14"/>
      <c r="P49" s="14"/>
    </row>
    <row r="50" spans="3:16" s="2" customFormat="1" ht="12" customHeight="1" x14ac:dyDescent="0.2">
      <c r="C50" s="71" t="s">
        <v>17</v>
      </c>
      <c r="D50" s="72">
        <v>721223</v>
      </c>
      <c r="E50" s="75" t="s">
        <v>110</v>
      </c>
      <c r="F50" s="72"/>
      <c r="G50" s="72"/>
      <c r="H50" s="72"/>
      <c r="I50" s="72"/>
      <c r="J50" s="74"/>
      <c r="K50" s="74"/>
      <c r="L50" s="22">
        <v>25000</v>
      </c>
      <c r="M50" s="20">
        <v>18000</v>
      </c>
      <c r="N50" s="22">
        <v>30000</v>
      </c>
      <c r="O50" s="20">
        <f>M50/L50*100</f>
        <v>72</v>
      </c>
      <c r="P50" s="20">
        <f>N50/M50*100</f>
        <v>166.66666666666669</v>
      </c>
    </row>
    <row r="51" spans="3:16" s="2" customFormat="1" ht="12" customHeight="1" x14ac:dyDescent="0.2">
      <c r="C51" s="71"/>
      <c r="D51" s="72"/>
      <c r="E51" s="47" t="s">
        <v>69</v>
      </c>
      <c r="F51" s="72"/>
      <c r="G51" s="72"/>
      <c r="H51" s="72"/>
      <c r="I51" s="72"/>
      <c r="J51" s="74"/>
      <c r="K51" s="74"/>
      <c r="L51" s="14">
        <f>SUM(L50:L50)</f>
        <v>25000</v>
      </c>
      <c r="M51" s="14">
        <f>SUM(M50:M50)</f>
        <v>18000</v>
      </c>
      <c r="N51" s="14">
        <f>SUM(N50:N50)</f>
        <v>30000</v>
      </c>
      <c r="O51" s="14">
        <f>M51/L51*100</f>
        <v>72</v>
      </c>
      <c r="P51" s="14">
        <f>N51/M51*100</f>
        <v>166.66666666666669</v>
      </c>
    </row>
    <row r="52" spans="3:16" s="2" customFormat="1" ht="12" customHeight="1" x14ac:dyDescent="0.2">
      <c r="C52" s="18"/>
      <c r="D52" s="16"/>
      <c r="E52" s="47"/>
      <c r="F52" s="19"/>
      <c r="G52" s="19"/>
      <c r="H52" s="19"/>
      <c r="I52" s="19"/>
      <c r="J52" s="23"/>
      <c r="K52" s="23"/>
      <c r="L52" s="23"/>
      <c r="M52" s="23"/>
      <c r="N52" s="23"/>
      <c r="O52" s="14"/>
      <c r="P52" s="14"/>
    </row>
    <row r="53" spans="3:16" s="2" customFormat="1" ht="12.95" customHeight="1" x14ac:dyDescent="0.2">
      <c r="C53" s="40" t="s">
        <v>18</v>
      </c>
      <c r="D53" s="16"/>
      <c r="E53" s="47" t="s">
        <v>74</v>
      </c>
      <c r="F53" s="23"/>
      <c r="G53" s="23"/>
      <c r="H53" s="23"/>
      <c r="I53" s="23"/>
      <c r="J53" s="23"/>
      <c r="K53" s="23"/>
      <c r="L53" s="23"/>
      <c r="M53" s="23"/>
      <c r="N53" s="23"/>
      <c r="O53" s="14"/>
      <c r="P53" s="14"/>
    </row>
    <row r="54" spans="3:16" s="2" customFormat="1" ht="12.95" customHeight="1" x14ac:dyDescent="0.2">
      <c r="C54" s="69"/>
      <c r="D54" s="19">
        <v>722121</v>
      </c>
      <c r="E54" s="27" t="s">
        <v>74</v>
      </c>
      <c r="F54" s="20">
        <v>50000</v>
      </c>
      <c r="G54" s="20">
        <v>50000</v>
      </c>
      <c r="H54" s="20">
        <v>90000</v>
      </c>
      <c r="I54" s="20">
        <v>90000</v>
      </c>
      <c r="J54" s="20">
        <v>80000</v>
      </c>
      <c r="K54" s="21" t="e">
        <f>ROUND(#REF!,0)</f>
        <v>#REF!</v>
      </c>
      <c r="L54" s="22">
        <v>50000</v>
      </c>
      <c r="M54" s="20">
        <v>55000</v>
      </c>
      <c r="N54" s="22">
        <v>50000</v>
      </c>
      <c r="O54" s="20">
        <f>M54/L54*100</f>
        <v>110.00000000000001</v>
      </c>
      <c r="P54" s="20">
        <f>N54/M54*100</f>
        <v>90.909090909090907</v>
      </c>
    </row>
    <row r="55" spans="3:16" s="2" customFormat="1" ht="12.95" customHeight="1" x14ac:dyDescent="0.2">
      <c r="C55" s="69"/>
      <c r="D55" s="42"/>
      <c r="E55" s="47" t="s">
        <v>69</v>
      </c>
      <c r="F55" s="14">
        <f>SUM(F54)</f>
        <v>50000</v>
      </c>
      <c r="G55" s="14">
        <f>SUM(G54)</f>
        <v>50000</v>
      </c>
      <c r="H55" s="14">
        <f>SUM(H54)</f>
        <v>90000</v>
      </c>
      <c r="I55" s="14">
        <f>SUM(I54)</f>
        <v>90000</v>
      </c>
      <c r="J55" s="14">
        <f>SUM(J54:J54)</f>
        <v>80000</v>
      </c>
      <c r="K55" s="23" t="e">
        <f>ROUND(#REF!,0)</f>
        <v>#REF!</v>
      </c>
      <c r="L55" s="14">
        <f>SUM(L54:L54)</f>
        <v>50000</v>
      </c>
      <c r="M55" s="14">
        <f>SUM(M54:M54)</f>
        <v>55000</v>
      </c>
      <c r="N55" s="14">
        <f>SUM(N54:N54)</f>
        <v>50000</v>
      </c>
      <c r="O55" s="14">
        <f>M55/L55*100</f>
        <v>110.00000000000001</v>
      </c>
      <c r="P55" s="14">
        <f>N55/M55*100</f>
        <v>90.909090909090907</v>
      </c>
    </row>
    <row r="56" spans="3:16" s="2" customFormat="1" ht="12.95" customHeight="1" x14ac:dyDescent="0.2">
      <c r="C56" s="69"/>
      <c r="D56" s="42"/>
      <c r="E56" s="47"/>
      <c r="F56" s="14"/>
      <c r="G56" s="14"/>
      <c r="H56" s="14"/>
      <c r="I56" s="14"/>
      <c r="J56" s="14"/>
      <c r="K56" s="23"/>
      <c r="L56" s="14"/>
      <c r="M56" s="14"/>
      <c r="N56" s="14"/>
      <c r="O56" s="14"/>
      <c r="P56" s="14"/>
    </row>
    <row r="57" spans="3:16" s="2" customFormat="1" ht="12.95" customHeight="1" x14ac:dyDescent="0.2">
      <c r="C57" s="40" t="s">
        <v>19</v>
      </c>
      <c r="D57" s="16"/>
      <c r="E57" s="47" t="s">
        <v>75</v>
      </c>
      <c r="F57" s="23"/>
      <c r="G57" s="23"/>
      <c r="H57" s="23"/>
      <c r="I57" s="23"/>
      <c r="J57" s="23"/>
      <c r="K57" s="23"/>
      <c r="L57" s="23"/>
      <c r="M57" s="23"/>
      <c r="N57" s="23"/>
      <c r="O57" s="14"/>
      <c r="P57" s="14"/>
    </row>
    <row r="58" spans="3:16" s="2" customFormat="1" ht="12.95" customHeight="1" x14ac:dyDescent="0.2">
      <c r="C58" s="69"/>
      <c r="D58" s="19">
        <v>722312</v>
      </c>
      <c r="E58" s="27" t="s">
        <v>268</v>
      </c>
      <c r="F58" s="20">
        <v>170000</v>
      </c>
      <c r="G58" s="20">
        <v>170000</v>
      </c>
      <c r="H58" s="20">
        <v>230000</v>
      </c>
      <c r="I58" s="20">
        <v>230000</v>
      </c>
      <c r="J58" s="20">
        <v>220000</v>
      </c>
      <c r="K58" s="21" t="e">
        <f>ROUND(#REF!,0)</f>
        <v>#REF!</v>
      </c>
      <c r="L58" s="22">
        <v>200000</v>
      </c>
      <c r="M58" s="20">
        <v>190000</v>
      </c>
      <c r="N58" s="22">
        <v>200000</v>
      </c>
      <c r="O58" s="20">
        <f t="shared" ref="O58:P61" si="1">M58/L58*100</f>
        <v>95</v>
      </c>
      <c r="P58" s="20">
        <f t="shared" si="1"/>
        <v>105.26315789473684</v>
      </c>
    </row>
    <row r="59" spans="3:16" s="2" customFormat="1" ht="12.95" customHeight="1" x14ac:dyDescent="0.2">
      <c r="C59" s="69"/>
      <c r="D59" s="19">
        <v>722318</v>
      </c>
      <c r="E59" s="27" t="s">
        <v>227</v>
      </c>
      <c r="F59" s="20">
        <v>10000</v>
      </c>
      <c r="G59" s="20">
        <v>10000</v>
      </c>
      <c r="H59" s="20">
        <v>5000</v>
      </c>
      <c r="I59" s="20">
        <v>4000</v>
      </c>
      <c r="J59" s="20">
        <v>5000</v>
      </c>
      <c r="K59" s="21" t="e">
        <f>ROUND(#REF!,0)</f>
        <v>#REF!</v>
      </c>
      <c r="L59" s="22">
        <v>3000</v>
      </c>
      <c r="M59" s="20">
        <v>5000</v>
      </c>
      <c r="N59" s="22">
        <v>5000</v>
      </c>
      <c r="O59" s="20">
        <f t="shared" si="1"/>
        <v>166.66666666666669</v>
      </c>
      <c r="P59" s="20">
        <f t="shared" si="1"/>
        <v>100</v>
      </c>
    </row>
    <row r="60" spans="3:16" s="2" customFormat="1" x14ac:dyDescent="0.2">
      <c r="C60" s="69"/>
      <c r="D60" s="19">
        <v>722319</v>
      </c>
      <c r="E60" s="27" t="s">
        <v>228</v>
      </c>
      <c r="F60" s="20"/>
      <c r="G60" s="20"/>
      <c r="H60" s="20"/>
      <c r="I60" s="20"/>
      <c r="J60" s="20"/>
      <c r="K60" s="21"/>
      <c r="L60" s="22">
        <v>71000</v>
      </c>
      <c r="M60" s="20">
        <v>60000</v>
      </c>
      <c r="N60" s="22">
        <v>70000</v>
      </c>
      <c r="O60" s="20">
        <f t="shared" si="1"/>
        <v>84.507042253521121</v>
      </c>
      <c r="P60" s="20">
        <f t="shared" si="1"/>
        <v>116.66666666666667</v>
      </c>
    </row>
    <row r="61" spans="3:16" s="2" customFormat="1" ht="12.95" customHeight="1" x14ac:dyDescent="0.2">
      <c r="C61" s="69"/>
      <c r="D61" s="42"/>
      <c r="E61" s="47" t="s">
        <v>69</v>
      </c>
      <c r="F61" s="14">
        <f>SUM(F58:F59)</f>
        <v>180000</v>
      </c>
      <c r="G61" s="14">
        <f>SUM(G58:G59)</f>
        <v>180000</v>
      </c>
      <c r="H61" s="14">
        <f>SUM(H58:H59)</f>
        <v>235000</v>
      </c>
      <c r="I61" s="14">
        <f>SUM(I58:I59)</f>
        <v>234000</v>
      </c>
      <c r="J61" s="14">
        <f>SUM(J58:J59)</f>
        <v>225000</v>
      </c>
      <c r="K61" s="23" t="e">
        <f>ROUND(#REF!,0)</f>
        <v>#REF!</v>
      </c>
      <c r="L61" s="41">
        <f>SUM(L58:L60)</f>
        <v>274000</v>
      </c>
      <c r="M61" s="14">
        <f>SUM(M58:M60)</f>
        <v>255000</v>
      </c>
      <c r="N61" s="41">
        <f>SUM(N58:N60)</f>
        <v>275000</v>
      </c>
      <c r="O61" s="14">
        <f t="shared" si="1"/>
        <v>93.065693430656935</v>
      </c>
      <c r="P61" s="14">
        <f t="shared" si="1"/>
        <v>107.84313725490196</v>
      </c>
    </row>
    <row r="62" spans="3:16" s="2" customFormat="1" ht="12.95" customHeight="1" x14ac:dyDescent="0.2">
      <c r="C62" s="69"/>
      <c r="D62" s="42"/>
      <c r="E62" s="47"/>
      <c r="F62" s="14"/>
      <c r="G62" s="14"/>
      <c r="H62" s="14"/>
      <c r="I62" s="14"/>
      <c r="J62" s="14"/>
      <c r="K62" s="23"/>
      <c r="L62" s="14"/>
      <c r="M62" s="14"/>
      <c r="N62" s="14"/>
      <c r="O62" s="14"/>
      <c r="P62" s="14"/>
    </row>
    <row r="63" spans="3:16" s="2" customFormat="1" ht="12.95" customHeight="1" x14ac:dyDescent="0.2">
      <c r="C63" s="40" t="s">
        <v>20</v>
      </c>
      <c r="D63" s="16"/>
      <c r="E63" s="47" t="s">
        <v>76</v>
      </c>
      <c r="F63" s="70"/>
      <c r="G63" s="70"/>
      <c r="H63" s="70"/>
      <c r="I63" s="70"/>
      <c r="J63" s="23"/>
      <c r="K63" s="23"/>
      <c r="L63" s="23"/>
      <c r="M63" s="23"/>
      <c r="N63" s="23"/>
      <c r="O63" s="20"/>
      <c r="P63" s="20"/>
    </row>
    <row r="64" spans="3:16" s="2" customFormat="1" ht="12.95" customHeight="1" x14ac:dyDescent="0.2">
      <c r="C64" s="69"/>
      <c r="D64" s="19">
        <v>722411</v>
      </c>
      <c r="E64" s="27" t="s">
        <v>269</v>
      </c>
      <c r="F64" s="20">
        <v>40000</v>
      </c>
      <c r="G64" s="20">
        <v>40000</v>
      </c>
      <c r="H64" s="20">
        <v>175000</v>
      </c>
      <c r="I64" s="20">
        <v>175000</v>
      </c>
      <c r="J64" s="20">
        <v>135000</v>
      </c>
      <c r="K64" s="21" t="e">
        <f>ROUND(#REF!,0)</f>
        <v>#REF!</v>
      </c>
      <c r="L64" s="22">
        <v>55000</v>
      </c>
      <c r="M64" s="20">
        <v>32500</v>
      </c>
      <c r="N64" s="22">
        <v>40000</v>
      </c>
      <c r="O64" s="20">
        <f t="shared" ref="O64:O73" si="2">M64/L64*100</f>
        <v>59.090909090909093</v>
      </c>
      <c r="P64" s="20">
        <f t="shared" ref="P64:P73" si="3">N64/M64*100</f>
        <v>123.07692307692308</v>
      </c>
    </row>
    <row r="65" spans="3:16" s="2" customFormat="1" ht="12.95" customHeight="1" x14ac:dyDescent="0.2">
      <c r="C65" s="69"/>
      <c r="D65" s="19">
        <v>722412</v>
      </c>
      <c r="E65" s="27" t="s">
        <v>270</v>
      </c>
      <c r="F65" s="20">
        <v>160000</v>
      </c>
      <c r="G65" s="20">
        <v>160000</v>
      </c>
      <c r="H65" s="20">
        <v>25000</v>
      </c>
      <c r="I65" s="20">
        <v>10000</v>
      </c>
      <c r="J65" s="20">
        <v>15000</v>
      </c>
      <c r="K65" s="21" t="e">
        <f>ROUND(#REF!,0)</f>
        <v>#REF!</v>
      </c>
      <c r="L65" s="22">
        <v>10000</v>
      </c>
      <c r="M65" s="20">
        <v>7000</v>
      </c>
      <c r="N65" s="22">
        <v>10000</v>
      </c>
      <c r="O65" s="20">
        <f t="shared" si="2"/>
        <v>70</v>
      </c>
      <c r="P65" s="20">
        <f t="shared" si="3"/>
        <v>142.85714285714286</v>
      </c>
    </row>
    <row r="66" spans="3:16" s="2" customFormat="1" ht="12.95" customHeight="1" x14ac:dyDescent="0.2">
      <c r="C66" s="69"/>
      <c r="D66" s="19">
        <v>722424</v>
      </c>
      <c r="E66" s="27" t="s">
        <v>271</v>
      </c>
      <c r="F66" s="20" t="s">
        <v>11</v>
      </c>
      <c r="G66" s="20" t="s">
        <v>11</v>
      </c>
      <c r="H66" s="20">
        <v>20000</v>
      </c>
      <c r="I66" s="20">
        <v>22000</v>
      </c>
      <c r="J66" s="20">
        <v>20000</v>
      </c>
      <c r="K66" s="21" t="e">
        <f>ROUND(#REF!,0)</f>
        <v>#REF!</v>
      </c>
      <c r="L66" s="22">
        <v>25000</v>
      </c>
      <c r="M66" s="20">
        <v>15000</v>
      </c>
      <c r="N66" s="22">
        <v>20000</v>
      </c>
      <c r="O66" s="20">
        <f t="shared" si="2"/>
        <v>60</v>
      </c>
      <c r="P66" s="20">
        <f t="shared" si="3"/>
        <v>133.33333333333331</v>
      </c>
    </row>
    <row r="67" spans="3:16" s="2" customFormat="1" ht="12.95" customHeight="1" x14ac:dyDescent="0.2">
      <c r="C67" s="69"/>
      <c r="D67" s="19">
        <v>722425</v>
      </c>
      <c r="E67" s="27" t="s">
        <v>272</v>
      </c>
      <c r="F67" s="20">
        <v>10000</v>
      </c>
      <c r="G67" s="20">
        <v>40000</v>
      </c>
      <c r="H67" s="20">
        <v>40000</v>
      </c>
      <c r="I67" s="20">
        <v>15000</v>
      </c>
      <c r="J67" s="20">
        <v>30000</v>
      </c>
      <c r="K67" s="21" t="e">
        <f>ROUND(#REF!,0)</f>
        <v>#REF!</v>
      </c>
      <c r="L67" s="22">
        <v>10000</v>
      </c>
      <c r="M67" s="20">
        <v>20000</v>
      </c>
      <c r="N67" s="22">
        <v>10000</v>
      </c>
      <c r="O67" s="20">
        <f t="shared" si="2"/>
        <v>200</v>
      </c>
      <c r="P67" s="20">
        <f t="shared" si="3"/>
        <v>50</v>
      </c>
    </row>
    <row r="68" spans="3:16" s="2" customFormat="1" ht="12.95" customHeight="1" x14ac:dyDescent="0.2">
      <c r="C68" s="69"/>
      <c r="D68" s="19">
        <v>722435</v>
      </c>
      <c r="E68" s="27" t="s">
        <v>273</v>
      </c>
      <c r="F68" s="20">
        <v>150000</v>
      </c>
      <c r="G68" s="20">
        <v>150000</v>
      </c>
      <c r="H68" s="20">
        <v>170000</v>
      </c>
      <c r="I68" s="20">
        <v>215000</v>
      </c>
      <c r="J68" s="20">
        <v>325000</v>
      </c>
      <c r="K68" s="21" t="e">
        <f>ROUND(#REF!,0)</f>
        <v>#REF!</v>
      </c>
      <c r="L68" s="22">
        <v>440000</v>
      </c>
      <c r="M68" s="20">
        <v>440000</v>
      </c>
      <c r="N68" s="22">
        <v>440000</v>
      </c>
      <c r="O68" s="20">
        <f t="shared" si="2"/>
        <v>100</v>
      </c>
      <c r="P68" s="20">
        <f t="shared" si="3"/>
        <v>100</v>
      </c>
    </row>
    <row r="69" spans="3:16" s="2" customFormat="1" ht="12.95" customHeight="1" x14ac:dyDescent="0.2">
      <c r="C69" s="69"/>
      <c r="D69" s="19">
        <v>722400</v>
      </c>
      <c r="E69" s="27" t="s">
        <v>274</v>
      </c>
      <c r="F69" s="20">
        <v>10000</v>
      </c>
      <c r="G69" s="20">
        <v>6000</v>
      </c>
      <c r="H69" s="20">
        <v>7000</v>
      </c>
      <c r="I69" s="20">
        <v>50000</v>
      </c>
      <c r="J69" s="20">
        <v>70000</v>
      </c>
      <c r="K69" s="21" t="e">
        <f>ROUND(#REF!,0)</f>
        <v>#REF!</v>
      </c>
      <c r="L69" s="22">
        <v>60000</v>
      </c>
      <c r="M69" s="20">
        <v>90000</v>
      </c>
      <c r="N69" s="22">
        <v>170000</v>
      </c>
      <c r="O69" s="20">
        <f t="shared" si="2"/>
        <v>150</v>
      </c>
      <c r="P69" s="20">
        <f t="shared" si="3"/>
        <v>188.88888888888889</v>
      </c>
    </row>
    <row r="70" spans="3:16" s="2" customFormat="1" ht="12.95" customHeight="1" x14ac:dyDescent="0.2">
      <c r="C70" s="69"/>
      <c r="D70" s="19">
        <v>722461</v>
      </c>
      <c r="E70" s="27" t="s">
        <v>275</v>
      </c>
      <c r="F70" s="20">
        <v>60000</v>
      </c>
      <c r="G70" s="20">
        <v>60000</v>
      </c>
      <c r="H70" s="20">
        <v>80000</v>
      </c>
      <c r="I70" s="20">
        <v>100000</v>
      </c>
      <c r="J70" s="20">
        <v>120000</v>
      </c>
      <c r="K70" s="21" t="e">
        <f>ROUND(#REF!,0)</f>
        <v>#REF!</v>
      </c>
      <c r="L70" s="22">
        <v>60000</v>
      </c>
      <c r="M70" s="20">
        <v>45000</v>
      </c>
      <c r="N70" s="22">
        <v>70000</v>
      </c>
      <c r="O70" s="20">
        <f t="shared" si="2"/>
        <v>75</v>
      </c>
      <c r="P70" s="20">
        <f t="shared" si="3"/>
        <v>155.55555555555557</v>
      </c>
    </row>
    <row r="71" spans="3:16" s="2" customFormat="1" ht="12.95" customHeight="1" x14ac:dyDescent="0.2">
      <c r="C71" s="69"/>
      <c r="D71" s="19">
        <v>722467</v>
      </c>
      <c r="E71" s="27" t="s">
        <v>276</v>
      </c>
      <c r="F71" s="20">
        <v>5000</v>
      </c>
      <c r="G71" s="20">
        <v>12000</v>
      </c>
      <c r="H71" s="20">
        <v>20000</v>
      </c>
      <c r="I71" s="20">
        <v>35000</v>
      </c>
      <c r="J71" s="20">
        <v>30000</v>
      </c>
      <c r="K71" s="21" t="e">
        <f>ROUND(#REF!,0)</f>
        <v>#REF!</v>
      </c>
      <c r="L71" s="22">
        <v>60000</v>
      </c>
      <c r="M71" s="20">
        <v>40000</v>
      </c>
      <c r="N71" s="22">
        <v>45000</v>
      </c>
      <c r="O71" s="20">
        <f t="shared" si="2"/>
        <v>66.666666666666657</v>
      </c>
      <c r="P71" s="20">
        <f t="shared" si="3"/>
        <v>112.5</v>
      </c>
    </row>
    <row r="72" spans="3:16" s="2" customFormat="1" ht="12.95" customHeight="1" x14ac:dyDescent="0.2">
      <c r="C72" s="69"/>
      <c r="D72" s="19">
        <v>722491</v>
      </c>
      <c r="E72" s="27" t="s">
        <v>103</v>
      </c>
      <c r="F72" s="20"/>
      <c r="G72" s="20"/>
      <c r="H72" s="20"/>
      <c r="I72" s="20"/>
      <c r="J72" s="20"/>
      <c r="K72" s="21" t="e">
        <f>ROUND(#REF!,0)</f>
        <v>#REF!</v>
      </c>
      <c r="L72" s="22">
        <v>50000</v>
      </c>
      <c r="M72" s="20">
        <v>75000</v>
      </c>
      <c r="N72" s="22">
        <v>75000</v>
      </c>
      <c r="O72" s="20">
        <f t="shared" si="2"/>
        <v>150</v>
      </c>
      <c r="P72" s="20">
        <f t="shared" si="3"/>
        <v>100</v>
      </c>
    </row>
    <row r="73" spans="3:16" s="2" customFormat="1" ht="12.95" customHeight="1" x14ac:dyDescent="0.2">
      <c r="C73" s="69"/>
      <c r="D73" s="19"/>
      <c r="E73" s="47" t="s">
        <v>69</v>
      </c>
      <c r="F73" s="14">
        <f>SUM(F64:F71)</f>
        <v>435000</v>
      </c>
      <c r="G73" s="14">
        <f>SUM(G64:G71)</f>
        <v>468000</v>
      </c>
      <c r="H73" s="14">
        <f>SUM(H64:H71)</f>
        <v>537000</v>
      </c>
      <c r="I73" s="14">
        <f>SUM(I64:I71)</f>
        <v>622000</v>
      </c>
      <c r="J73" s="14">
        <f>SUM(J64:J71)</f>
        <v>745000</v>
      </c>
      <c r="K73" s="23" t="e">
        <f>ROUND(#REF!,0)</f>
        <v>#REF!</v>
      </c>
      <c r="L73" s="14">
        <f>SUM(L64:L72)</f>
        <v>770000</v>
      </c>
      <c r="M73" s="14">
        <f>SUM(M64:M72)</f>
        <v>764500</v>
      </c>
      <c r="N73" s="14">
        <f>SUM(N64:N72)</f>
        <v>880000</v>
      </c>
      <c r="O73" s="14">
        <f t="shared" si="2"/>
        <v>99.285714285714292</v>
      </c>
      <c r="P73" s="14">
        <f t="shared" si="3"/>
        <v>115.10791366906474</v>
      </c>
    </row>
    <row r="74" spans="3:16" s="2" customFormat="1" ht="12.95" customHeight="1" x14ac:dyDescent="0.2">
      <c r="C74" s="69"/>
      <c r="D74" s="19"/>
      <c r="E74" s="47"/>
      <c r="F74" s="14"/>
      <c r="G74" s="14"/>
      <c r="H74" s="14"/>
      <c r="I74" s="14"/>
      <c r="J74" s="14"/>
      <c r="K74" s="23"/>
      <c r="L74" s="14"/>
      <c r="M74" s="14"/>
      <c r="N74" s="14"/>
      <c r="O74" s="14"/>
      <c r="P74" s="14"/>
    </row>
    <row r="75" spans="3:16" s="2" customFormat="1" ht="12.95" customHeight="1" x14ac:dyDescent="0.2">
      <c r="C75" s="40" t="s">
        <v>21</v>
      </c>
      <c r="D75" s="16"/>
      <c r="E75" s="47" t="s">
        <v>77</v>
      </c>
      <c r="F75" s="70"/>
      <c r="G75" s="70"/>
      <c r="H75" s="70"/>
      <c r="I75" s="70"/>
      <c r="J75" s="23"/>
      <c r="K75" s="23"/>
      <c r="L75" s="23"/>
      <c r="M75" s="23"/>
      <c r="N75" s="23"/>
      <c r="O75" s="14"/>
      <c r="P75" s="14"/>
    </row>
    <row r="76" spans="3:16" s="2" customFormat="1" ht="12.95" customHeight="1" x14ac:dyDescent="0.2">
      <c r="C76" s="69"/>
      <c r="D76" s="19">
        <v>722591</v>
      </c>
      <c r="E76" s="27" t="s">
        <v>277</v>
      </c>
      <c r="F76" s="20" t="s">
        <v>11</v>
      </c>
      <c r="G76" s="20">
        <v>10000</v>
      </c>
      <c r="H76" s="20">
        <v>15000</v>
      </c>
      <c r="I76" s="20">
        <v>15000</v>
      </c>
      <c r="J76" s="20">
        <v>50000</v>
      </c>
      <c r="K76" s="21" t="e">
        <f>ROUND(#REF!,0)</f>
        <v>#REF!</v>
      </c>
      <c r="L76" s="20">
        <v>15000</v>
      </c>
      <c r="M76" s="20">
        <v>4000</v>
      </c>
      <c r="N76" s="20">
        <v>10000</v>
      </c>
      <c r="O76" s="20">
        <f t="shared" ref="O76:O81" si="4">M76/L76*100</f>
        <v>26.666666666666668</v>
      </c>
      <c r="P76" s="20">
        <f t="shared" ref="P76:P81" si="5">N76/M76*100</f>
        <v>250</v>
      </c>
    </row>
    <row r="77" spans="3:16" s="2" customFormat="1" ht="12.95" customHeight="1" x14ac:dyDescent="0.2">
      <c r="C77" s="69"/>
      <c r="D77" s="19">
        <v>722591</v>
      </c>
      <c r="E77" s="27" t="s">
        <v>278</v>
      </c>
      <c r="F77" s="20"/>
      <c r="G77" s="20"/>
      <c r="H77" s="20" t="s">
        <v>11</v>
      </c>
      <c r="I77" s="20" t="s">
        <v>11</v>
      </c>
      <c r="J77" s="20">
        <v>18000</v>
      </c>
      <c r="K77" s="21" t="s">
        <v>11</v>
      </c>
      <c r="L77" s="76">
        <v>8000</v>
      </c>
      <c r="M77" s="76">
        <v>9000</v>
      </c>
      <c r="N77" s="76">
        <v>10000</v>
      </c>
      <c r="O77" s="20">
        <f t="shared" si="4"/>
        <v>112.5</v>
      </c>
      <c r="P77" s="20">
        <f t="shared" si="5"/>
        <v>111.11111111111111</v>
      </c>
    </row>
    <row r="78" spans="3:16" s="12" customFormat="1" ht="12.95" customHeight="1" x14ac:dyDescent="0.2">
      <c r="C78" s="69"/>
      <c r="D78" s="19">
        <v>722591</v>
      </c>
      <c r="E78" s="27" t="s">
        <v>241</v>
      </c>
      <c r="F78" s="20"/>
      <c r="G78" s="20"/>
      <c r="H78" s="20" t="s">
        <v>11</v>
      </c>
      <c r="I78" s="20" t="s">
        <v>11</v>
      </c>
      <c r="J78" s="20">
        <v>70000</v>
      </c>
      <c r="K78" s="21" t="s">
        <v>11</v>
      </c>
      <c r="L78" s="20">
        <v>200000</v>
      </c>
      <c r="M78" s="20">
        <v>110000</v>
      </c>
      <c r="N78" s="20">
        <v>180000</v>
      </c>
      <c r="O78" s="20">
        <f t="shared" si="4"/>
        <v>55.000000000000007</v>
      </c>
      <c r="P78" s="20">
        <f t="shared" si="5"/>
        <v>163.63636363636365</v>
      </c>
    </row>
    <row r="79" spans="3:16" s="2" customFormat="1" ht="12.95" customHeight="1" x14ac:dyDescent="0.2">
      <c r="C79" s="69"/>
      <c r="D79" s="19">
        <v>722591</v>
      </c>
      <c r="E79" s="27" t="s">
        <v>279</v>
      </c>
      <c r="F79" s="20"/>
      <c r="G79" s="20"/>
      <c r="H79" s="20" t="s">
        <v>11</v>
      </c>
      <c r="I79" s="20" t="s">
        <v>11</v>
      </c>
      <c r="J79" s="20">
        <v>18000</v>
      </c>
      <c r="K79" s="21" t="s">
        <v>11</v>
      </c>
      <c r="L79" s="20">
        <v>18000</v>
      </c>
      <c r="M79" s="20">
        <v>12000</v>
      </c>
      <c r="N79" s="20">
        <v>12000</v>
      </c>
      <c r="O79" s="20">
        <f t="shared" si="4"/>
        <v>66.666666666666657</v>
      </c>
      <c r="P79" s="20">
        <f t="shared" si="5"/>
        <v>100</v>
      </c>
    </row>
    <row r="80" spans="3:16" s="2" customFormat="1" ht="12.95" customHeight="1" x14ac:dyDescent="0.2">
      <c r="C80" s="69"/>
      <c r="D80" s="19">
        <v>722591</v>
      </c>
      <c r="E80" s="27" t="s">
        <v>280</v>
      </c>
      <c r="F80" s="20"/>
      <c r="G80" s="20"/>
      <c r="H80" s="20" t="s">
        <v>11</v>
      </c>
      <c r="I80" s="20" t="s">
        <v>11</v>
      </c>
      <c r="J80" s="20">
        <v>1000</v>
      </c>
      <c r="K80" s="21" t="s">
        <v>11</v>
      </c>
      <c r="L80" s="20">
        <v>1000</v>
      </c>
      <c r="M80" s="20">
        <v>500</v>
      </c>
      <c r="N80" s="20">
        <v>1000</v>
      </c>
      <c r="O80" s="20">
        <f t="shared" si="4"/>
        <v>50</v>
      </c>
      <c r="P80" s="20">
        <f t="shared" si="5"/>
        <v>200</v>
      </c>
    </row>
    <row r="81" spans="3:16" s="2" customFormat="1" ht="12.95" customHeight="1" x14ac:dyDescent="0.2">
      <c r="C81" s="69"/>
      <c r="D81" s="19">
        <v>722591</v>
      </c>
      <c r="E81" s="27" t="s">
        <v>242</v>
      </c>
      <c r="F81" s="20"/>
      <c r="G81" s="20"/>
      <c r="H81" s="20"/>
      <c r="I81" s="20"/>
      <c r="J81" s="20"/>
      <c r="K81" s="21"/>
      <c r="L81" s="20">
        <v>25000</v>
      </c>
      <c r="M81" s="20">
        <v>5000</v>
      </c>
      <c r="N81" s="20">
        <v>15000</v>
      </c>
      <c r="O81" s="20">
        <f t="shared" si="4"/>
        <v>20</v>
      </c>
      <c r="P81" s="20">
        <f t="shared" si="5"/>
        <v>300</v>
      </c>
    </row>
    <row r="82" spans="3:16" s="2" customFormat="1" ht="12.95" customHeight="1" x14ac:dyDescent="0.2">
      <c r="C82" s="69"/>
      <c r="D82" s="19"/>
      <c r="E82" s="47" t="s">
        <v>69</v>
      </c>
      <c r="F82" s="14">
        <f>SUM(F76:F76)</f>
        <v>0</v>
      </c>
      <c r="G82" s="14">
        <f>SUM(G76:G76)</f>
        <v>10000</v>
      </c>
      <c r="H82" s="14">
        <f>SUM(H76:H76)</f>
        <v>15000</v>
      </c>
      <c r="I82" s="14">
        <f>SUM(I76:I76)</f>
        <v>15000</v>
      </c>
      <c r="J82" s="14">
        <f>SUM(J76:J80)</f>
        <v>157000</v>
      </c>
      <c r="K82" s="23" t="e">
        <f>ROUND(#REF!,0)</f>
        <v>#REF!</v>
      </c>
      <c r="L82" s="14">
        <f>SUM(L76:L81)</f>
        <v>267000</v>
      </c>
      <c r="M82" s="14">
        <f>SUM(M76:M81)</f>
        <v>140500</v>
      </c>
      <c r="N82" s="14">
        <f>SUM(N76:N81)</f>
        <v>228000</v>
      </c>
      <c r="O82" s="14">
        <f>M82/L82*100</f>
        <v>52.621722846441941</v>
      </c>
      <c r="P82" s="14">
        <f>N82/M82*100</f>
        <v>162.27758007117438</v>
      </c>
    </row>
    <row r="83" spans="3:16" s="2" customFormat="1" ht="12.95" customHeight="1" x14ac:dyDescent="0.2">
      <c r="C83" s="69"/>
      <c r="D83" s="19"/>
      <c r="E83" s="47"/>
      <c r="F83" s="14"/>
      <c r="G83" s="14"/>
      <c r="H83" s="14"/>
      <c r="I83" s="14"/>
      <c r="J83" s="14"/>
      <c r="K83" s="23"/>
      <c r="L83" s="14"/>
      <c r="M83" s="14"/>
      <c r="N83" s="14"/>
      <c r="O83" s="14"/>
      <c r="P83" s="14"/>
    </row>
    <row r="84" spans="3:16" s="2" customFormat="1" ht="12.95" customHeight="1" x14ac:dyDescent="0.2">
      <c r="C84" s="40" t="s">
        <v>22</v>
      </c>
      <c r="D84" s="16"/>
      <c r="E84" s="47" t="s">
        <v>78</v>
      </c>
      <c r="F84" s="14"/>
      <c r="G84" s="14"/>
      <c r="H84" s="14"/>
      <c r="I84" s="14"/>
      <c r="J84" s="23"/>
      <c r="K84" s="23"/>
      <c r="L84" s="23"/>
      <c r="M84" s="23"/>
      <c r="N84" s="23"/>
      <c r="O84" s="14"/>
      <c r="P84" s="14"/>
    </row>
    <row r="85" spans="3:16" s="2" customFormat="1" ht="12.95" customHeight="1" x14ac:dyDescent="0.2">
      <c r="C85" s="69"/>
      <c r="D85" s="19">
        <v>723121</v>
      </c>
      <c r="E85" s="27" t="s">
        <v>78</v>
      </c>
      <c r="F85" s="14"/>
      <c r="G85" s="14"/>
      <c r="H85" s="14"/>
      <c r="I85" s="14"/>
      <c r="J85" s="20">
        <v>2000</v>
      </c>
      <c r="K85" s="23"/>
      <c r="L85" s="22">
        <v>1000</v>
      </c>
      <c r="M85" s="20">
        <v>500</v>
      </c>
      <c r="N85" s="22">
        <v>1000</v>
      </c>
      <c r="O85" s="20">
        <f>M85/L85*100</f>
        <v>50</v>
      </c>
      <c r="P85" s="20">
        <f>N85/M85*100</f>
        <v>200</v>
      </c>
    </row>
    <row r="86" spans="3:16" s="2" customFormat="1" ht="12.95" customHeight="1" x14ac:dyDescent="0.2">
      <c r="C86" s="69"/>
      <c r="D86" s="19"/>
      <c r="E86" s="47" t="s">
        <v>69</v>
      </c>
      <c r="F86" s="14"/>
      <c r="G86" s="14"/>
      <c r="H86" s="14"/>
      <c r="I86" s="14"/>
      <c r="J86" s="20"/>
      <c r="K86" s="23"/>
      <c r="L86" s="14">
        <f>SUM(L85:L85)</f>
        <v>1000</v>
      </c>
      <c r="M86" s="14">
        <f>SUM(M85:M85)</f>
        <v>500</v>
      </c>
      <c r="N86" s="14">
        <f>SUM(N85:N85)</f>
        <v>1000</v>
      </c>
      <c r="O86" s="14">
        <f>M86/L86*100</f>
        <v>50</v>
      </c>
      <c r="P86" s="14">
        <f>N86/M86*100</f>
        <v>200</v>
      </c>
    </row>
    <row r="87" spans="3:16" s="2" customFormat="1" ht="12.95" customHeight="1" x14ac:dyDescent="0.2">
      <c r="C87" s="69"/>
      <c r="D87" s="19"/>
      <c r="E87" s="27"/>
      <c r="F87" s="14"/>
      <c r="G87" s="14"/>
      <c r="H87" s="14"/>
      <c r="I87" s="14"/>
      <c r="J87" s="20"/>
      <c r="K87" s="23"/>
      <c r="L87" s="20"/>
      <c r="M87" s="20"/>
      <c r="N87" s="20"/>
      <c r="O87" s="14"/>
      <c r="P87" s="14"/>
    </row>
    <row r="88" spans="3:16" s="2" customFormat="1" ht="12.95" customHeight="1" x14ac:dyDescent="0.2">
      <c r="C88" s="40" t="s">
        <v>23</v>
      </c>
      <c r="D88" s="16"/>
      <c r="E88" s="47" t="s">
        <v>79</v>
      </c>
      <c r="F88" s="70"/>
      <c r="G88" s="70"/>
      <c r="H88" s="70"/>
      <c r="I88" s="70"/>
      <c r="J88" s="23"/>
      <c r="K88" s="23"/>
      <c r="L88" s="23"/>
      <c r="M88" s="23"/>
      <c r="N88" s="23"/>
      <c r="O88" s="14"/>
      <c r="P88" s="14"/>
    </row>
    <row r="89" spans="3:16" s="2" customFormat="1" ht="12.95" customHeight="1" x14ac:dyDescent="0.2">
      <c r="C89" s="69"/>
      <c r="D89" s="19">
        <v>729124</v>
      </c>
      <c r="E89" s="27" t="s">
        <v>281</v>
      </c>
      <c r="F89" s="20">
        <v>50000</v>
      </c>
      <c r="G89" s="20">
        <v>30000</v>
      </c>
      <c r="H89" s="20">
        <v>36000</v>
      </c>
      <c r="I89" s="20">
        <v>50000</v>
      </c>
      <c r="J89" s="20">
        <v>35000</v>
      </c>
      <c r="K89" s="21" t="e">
        <f>ROUND(#REF!,0)</f>
        <v>#REF!</v>
      </c>
      <c r="L89" s="22">
        <v>45000</v>
      </c>
      <c r="M89" s="20">
        <v>28000</v>
      </c>
      <c r="N89" s="22">
        <v>30000</v>
      </c>
      <c r="O89" s="20">
        <f>M89/L89*100</f>
        <v>62.222222222222221</v>
      </c>
      <c r="P89" s="20">
        <f>N89/M89*100</f>
        <v>107.14285714285714</v>
      </c>
    </row>
    <row r="90" spans="3:16" s="2" customFormat="1" ht="12.95" customHeight="1" x14ac:dyDescent="0.2">
      <c r="C90" s="69"/>
      <c r="D90" s="19"/>
      <c r="E90" s="47" t="s">
        <v>69</v>
      </c>
      <c r="F90" s="14">
        <f>SUM(F89:F89)</f>
        <v>50000</v>
      </c>
      <c r="G90" s="14">
        <f>SUM(G89:G89)</f>
        <v>30000</v>
      </c>
      <c r="H90" s="14">
        <f>SUM(H89:H89)</f>
        <v>36000</v>
      </c>
      <c r="I90" s="14">
        <f>SUM(I89:I89)</f>
        <v>50000</v>
      </c>
      <c r="J90" s="14">
        <f>SUM(J89:J89)</f>
        <v>35000</v>
      </c>
      <c r="K90" s="23" t="e">
        <f>ROUND(#REF!,0)</f>
        <v>#REF!</v>
      </c>
      <c r="L90" s="14">
        <f>SUM(L89:L89)</f>
        <v>45000</v>
      </c>
      <c r="M90" s="14">
        <f>SUM(M89:M89)</f>
        <v>28000</v>
      </c>
      <c r="N90" s="14">
        <f>SUM(N89:N89)</f>
        <v>30000</v>
      </c>
      <c r="O90" s="14">
        <f>M90/L90*100</f>
        <v>62.222222222222221</v>
      </c>
      <c r="P90" s="14">
        <f>N90/M90*100</f>
        <v>107.14285714285714</v>
      </c>
    </row>
    <row r="91" spans="3:16" s="2" customFormat="1" ht="12.95" customHeight="1" x14ac:dyDescent="0.2">
      <c r="C91" s="69"/>
      <c r="D91" s="19"/>
      <c r="E91" s="47"/>
      <c r="F91" s="14"/>
      <c r="G91" s="14"/>
      <c r="H91" s="14"/>
      <c r="I91" s="14"/>
      <c r="J91" s="14"/>
      <c r="K91" s="23"/>
      <c r="L91" s="14"/>
      <c r="M91" s="14"/>
      <c r="N91" s="14"/>
      <c r="O91" s="14"/>
      <c r="P91" s="14"/>
    </row>
    <row r="92" spans="3:16" s="2" customFormat="1" ht="12.95" customHeight="1" x14ac:dyDescent="0.2">
      <c r="C92" s="69"/>
      <c r="D92" s="19"/>
      <c r="E92" s="17" t="s">
        <v>99</v>
      </c>
      <c r="F92" s="14" t="e">
        <f>NA()</f>
        <v>#N/A</v>
      </c>
      <c r="G92" s="14" t="e">
        <f>NA()</f>
        <v>#N/A</v>
      </c>
      <c r="H92" s="14" t="e">
        <f>NA()</f>
        <v>#N/A</v>
      </c>
      <c r="I92" s="14" t="e">
        <f>NA()</f>
        <v>#N/A</v>
      </c>
      <c r="J92" s="14" t="e">
        <f>SUM(J90+J85+J82+J73+J61+J55+#REF!)</f>
        <v>#REF!</v>
      </c>
      <c r="K92" s="23" t="e">
        <f>ROUND(#REF!,0)</f>
        <v>#REF!</v>
      </c>
      <c r="L92" s="14">
        <f>SUM(L90+L85+L82+L73+L61+L55+L51)</f>
        <v>1432000</v>
      </c>
      <c r="M92" s="14">
        <f>SUM(M90+M85+M82+M73+M61+M55+M51)</f>
        <v>1261500</v>
      </c>
      <c r="N92" s="14">
        <f>SUM(N90+N85+N82+N73+N61+N55+N51)</f>
        <v>1494000</v>
      </c>
      <c r="O92" s="14">
        <f>M92/L92*100</f>
        <v>88.093575418994419</v>
      </c>
      <c r="P92" s="14">
        <f>N92/M92*100</f>
        <v>118.43043995243758</v>
      </c>
    </row>
    <row r="93" spans="3:16" s="2" customFormat="1" ht="12.95" customHeight="1" x14ac:dyDescent="0.2">
      <c r="C93" s="69"/>
      <c r="D93" s="19"/>
      <c r="E93" s="47"/>
      <c r="F93" s="14"/>
      <c r="G93" s="14"/>
      <c r="H93" s="14"/>
      <c r="I93" s="14"/>
      <c r="J93" s="14"/>
      <c r="K93" s="23"/>
      <c r="L93" s="14"/>
      <c r="M93" s="14"/>
      <c r="N93" s="14"/>
      <c r="O93" s="14"/>
      <c r="P93" s="14"/>
    </row>
    <row r="94" spans="3:16" s="2" customFormat="1" ht="12.95" customHeight="1" x14ac:dyDescent="0.2">
      <c r="C94" s="16" t="s">
        <v>24</v>
      </c>
      <c r="D94" s="19"/>
      <c r="E94" s="47" t="s">
        <v>80</v>
      </c>
      <c r="F94" s="14"/>
      <c r="G94" s="14"/>
      <c r="H94" s="14"/>
      <c r="I94" s="14"/>
      <c r="J94" s="14"/>
      <c r="K94" s="23"/>
      <c r="L94" s="14"/>
      <c r="M94" s="14"/>
      <c r="N94" s="14"/>
      <c r="O94" s="14"/>
      <c r="P94" s="14"/>
    </row>
    <row r="95" spans="3:16" s="2" customFormat="1" ht="12.95" customHeight="1" x14ac:dyDescent="0.2">
      <c r="C95" s="16"/>
      <c r="D95" s="19">
        <v>731211</v>
      </c>
      <c r="E95" s="27" t="s">
        <v>80</v>
      </c>
      <c r="F95" s="14"/>
      <c r="G95" s="14"/>
      <c r="H95" s="14"/>
      <c r="I95" s="14"/>
      <c r="J95" s="14"/>
      <c r="K95" s="23"/>
      <c r="L95" s="22">
        <v>15000</v>
      </c>
      <c r="M95" s="20">
        <v>5000</v>
      </c>
      <c r="N95" s="22">
        <v>10000</v>
      </c>
      <c r="O95" s="20">
        <f>M95/L95*100</f>
        <v>33.333333333333329</v>
      </c>
      <c r="P95" s="20">
        <f>N95/M95*100</f>
        <v>200</v>
      </c>
    </row>
    <row r="96" spans="3:16" s="2" customFormat="1" ht="12.95" customHeight="1" x14ac:dyDescent="0.2">
      <c r="C96" s="69"/>
      <c r="D96" s="19"/>
      <c r="E96" s="47" t="s">
        <v>69</v>
      </c>
      <c r="F96" s="14"/>
      <c r="G96" s="14"/>
      <c r="H96" s="14"/>
      <c r="I96" s="14"/>
      <c r="J96" s="14"/>
      <c r="K96" s="23"/>
      <c r="L96" s="14">
        <f>SUM(L95)</f>
        <v>15000</v>
      </c>
      <c r="M96" s="14">
        <f>SUM(M95)</f>
        <v>5000</v>
      </c>
      <c r="N96" s="14">
        <f>SUM(N95)</f>
        <v>10000</v>
      </c>
      <c r="O96" s="14">
        <f>M96/L96*100</f>
        <v>33.333333333333329</v>
      </c>
      <c r="P96" s="14">
        <f>N96/M96*100</f>
        <v>200</v>
      </c>
    </row>
    <row r="97" spans="3:16" s="2" customFormat="1" ht="12.95" customHeight="1" x14ac:dyDescent="0.2">
      <c r="C97" s="69"/>
      <c r="D97" s="19"/>
      <c r="E97" s="47"/>
      <c r="F97" s="14"/>
      <c r="G97" s="14"/>
      <c r="H97" s="14"/>
      <c r="I97" s="14"/>
      <c r="J97" s="14"/>
      <c r="K97" s="23"/>
      <c r="L97" s="14"/>
      <c r="M97" s="14"/>
      <c r="N97" s="14"/>
      <c r="O97" s="14"/>
      <c r="P97" s="14"/>
    </row>
    <row r="98" spans="3:16" s="2" customFormat="1" ht="12.95" customHeight="1" x14ac:dyDescent="0.2">
      <c r="C98" s="18" t="s">
        <v>25</v>
      </c>
      <c r="D98" s="16"/>
      <c r="E98" s="47" t="s">
        <v>81</v>
      </c>
      <c r="F98" s="16"/>
      <c r="G98" s="16"/>
      <c r="H98" s="16"/>
      <c r="I98" s="16"/>
      <c r="J98" s="23"/>
      <c r="K98" s="23"/>
      <c r="L98" s="23"/>
      <c r="M98" s="23"/>
      <c r="N98" s="23"/>
      <c r="O98" s="14"/>
      <c r="P98" s="14"/>
    </row>
    <row r="99" spans="3:16" s="2" customFormat="1" ht="12.95" customHeight="1" x14ac:dyDescent="0.2">
      <c r="C99" s="16"/>
      <c r="D99" s="19">
        <v>731229</v>
      </c>
      <c r="E99" s="27" t="s">
        <v>81</v>
      </c>
      <c r="F99" s="16"/>
      <c r="G99" s="16"/>
      <c r="H99" s="16"/>
      <c r="I99" s="16"/>
      <c r="J99" s="20">
        <v>300000</v>
      </c>
      <c r="K99" s="21"/>
      <c r="L99" s="22">
        <v>30000</v>
      </c>
      <c r="M99" s="20">
        <v>58000</v>
      </c>
      <c r="N99" s="22">
        <v>30000</v>
      </c>
      <c r="O99" s="20">
        <f>M99/L99*100</f>
        <v>193.33333333333334</v>
      </c>
      <c r="P99" s="20">
        <f>N99/M99*100</f>
        <v>51.724137931034484</v>
      </c>
    </row>
    <row r="100" spans="3:16" s="2" customFormat="1" ht="12.95" customHeight="1" x14ac:dyDescent="0.2">
      <c r="C100" s="19"/>
      <c r="D100" s="42"/>
      <c r="E100" s="47" t="s">
        <v>69</v>
      </c>
      <c r="F100" s="14" t="s">
        <v>11</v>
      </c>
      <c r="G100" s="14">
        <f>SUM(G98:G98)</f>
        <v>0</v>
      </c>
      <c r="H100" s="14">
        <f>SUM(H98:H98)</f>
        <v>0</v>
      </c>
      <c r="I100" s="14">
        <f>SUM(I98:I98)</f>
        <v>0</v>
      </c>
      <c r="J100" s="14">
        <f>SUM(J99:J99)</f>
        <v>300000</v>
      </c>
      <c r="K100" s="21"/>
      <c r="L100" s="14">
        <f>L99</f>
        <v>30000</v>
      </c>
      <c r="M100" s="14">
        <f>M99</f>
        <v>58000</v>
      </c>
      <c r="N100" s="14">
        <f>N99</f>
        <v>30000</v>
      </c>
      <c r="O100" s="14">
        <f>M100/L100*100</f>
        <v>193.33333333333334</v>
      </c>
      <c r="P100" s="14">
        <f>N100/M100*100</f>
        <v>51.724137931034484</v>
      </c>
    </row>
    <row r="101" spans="3:16" s="2" customFormat="1" ht="12.95" customHeight="1" x14ac:dyDescent="0.2">
      <c r="C101" s="19"/>
      <c r="D101" s="42"/>
      <c r="E101" s="47"/>
      <c r="F101" s="14"/>
      <c r="G101" s="14"/>
      <c r="H101" s="14"/>
      <c r="I101" s="14"/>
      <c r="J101" s="14"/>
      <c r="K101" s="21"/>
      <c r="L101" s="14"/>
      <c r="M101" s="14"/>
      <c r="N101" s="14"/>
      <c r="O101" s="14"/>
      <c r="P101" s="14"/>
    </row>
    <row r="102" spans="3:16" s="2" customFormat="1" ht="12.95" customHeight="1" x14ac:dyDescent="0.2">
      <c r="C102" s="18" t="s">
        <v>26</v>
      </c>
      <c r="D102" s="42"/>
      <c r="E102" s="47" t="s">
        <v>145</v>
      </c>
      <c r="F102" s="14"/>
      <c r="G102" s="14"/>
      <c r="H102" s="14"/>
      <c r="I102" s="14"/>
      <c r="J102" s="14"/>
      <c r="K102" s="21"/>
      <c r="L102" s="14"/>
      <c r="M102" s="14"/>
      <c r="N102" s="14"/>
      <c r="O102" s="14"/>
      <c r="P102" s="14"/>
    </row>
    <row r="103" spans="3:16" s="2" customFormat="1" ht="12.95" customHeight="1" x14ac:dyDescent="0.2">
      <c r="C103" s="19"/>
      <c r="D103" s="19">
        <v>787200</v>
      </c>
      <c r="E103" s="27" t="s">
        <v>146</v>
      </c>
      <c r="F103" s="14"/>
      <c r="G103" s="14"/>
      <c r="H103" s="14"/>
      <c r="I103" s="14"/>
      <c r="J103" s="14" t="s">
        <v>11</v>
      </c>
      <c r="K103" s="21"/>
      <c r="L103" s="22">
        <v>540000</v>
      </c>
      <c r="M103" s="20">
        <v>560000</v>
      </c>
      <c r="N103" s="22">
        <v>590000</v>
      </c>
      <c r="O103" s="20">
        <f t="shared" ref="O103:P104" si="6">M103/L103*100</f>
        <v>103.7037037037037</v>
      </c>
      <c r="P103" s="20">
        <f t="shared" si="6"/>
        <v>105.35714285714286</v>
      </c>
    </row>
    <row r="104" spans="3:16" s="2" customFormat="1" ht="12.95" customHeight="1" x14ac:dyDescent="0.2">
      <c r="C104" s="19"/>
      <c r="D104" s="42"/>
      <c r="E104" s="47" t="s">
        <v>69</v>
      </c>
      <c r="F104" s="14"/>
      <c r="G104" s="14"/>
      <c r="H104" s="14"/>
      <c r="I104" s="14"/>
      <c r="J104" s="14">
        <f>SUM(J103:J103)</f>
        <v>0</v>
      </c>
      <c r="K104" s="21"/>
      <c r="L104" s="14">
        <f>SUM(L103:L103)</f>
        <v>540000</v>
      </c>
      <c r="M104" s="14">
        <f>SUM(M103:M103)</f>
        <v>560000</v>
      </c>
      <c r="N104" s="14">
        <f>SUM(N103:N103)</f>
        <v>590000</v>
      </c>
      <c r="O104" s="14">
        <f t="shared" si="6"/>
        <v>103.7037037037037</v>
      </c>
      <c r="P104" s="14">
        <f t="shared" si="6"/>
        <v>105.35714285714286</v>
      </c>
    </row>
    <row r="105" spans="3:16" s="2" customFormat="1" ht="12.95" customHeight="1" x14ac:dyDescent="0.2">
      <c r="C105" s="19"/>
      <c r="D105" s="42"/>
      <c r="E105" s="47"/>
      <c r="F105" s="14"/>
      <c r="G105" s="14"/>
      <c r="H105" s="14"/>
      <c r="I105" s="14"/>
      <c r="J105" s="14"/>
      <c r="K105" s="21"/>
      <c r="L105" s="14"/>
      <c r="M105" s="14"/>
      <c r="N105" s="14"/>
      <c r="O105" s="14"/>
      <c r="P105" s="14"/>
    </row>
    <row r="106" spans="3:16" s="2" customFormat="1" ht="12.95" customHeight="1" x14ac:dyDescent="0.2">
      <c r="C106" s="16" t="s">
        <v>31</v>
      </c>
      <c r="D106" s="42"/>
      <c r="E106" s="47" t="s">
        <v>355</v>
      </c>
      <c r="F106" s="14"/>
      <c r="G106" s="14"/>
      <c r="H106" s="14"/>
      <c r="I106" s="14"/>
      <c r="J106" s="14"/>
      <c r="K106" s="21"/>
      <c r="L106" s="14"/>
      <c r="M106" s="14"/>
      <c r="N106" s="14"/>
      <c r="O106" s="14"/>
      <c r="P106" s="93"/>
    </row>
    <row r="107" spans="3:16" s="2" customFormat="1" ht="12.95" customHeight="1" x14ac:dyDescent="0.2">
      <c r="C107" s="19"/>
      <c r="D107" s="40">
        <v>788100</v>
      </c>
      <c r="E107" s="27" t="s">
        <v>355</v>
      </c>
      <c r="F107" s="14"/>
      <c r="G107" s="14"/>
      <c r="H107" s="14"/>
      <c r="I107" s="14"/>
      <c r="J107" s="14"/>
      <c r="K107" s="21"/>
      <c r="L107" s="20">
        <v>0</v>
      </c>
      <c r="M107" s="20">
        <v>550000</v>
      </c>
      <c r="N107" s="20">
        <v>0</v>
      </c>
      <c r="O107" s="20" t="s">
        <v>11</v>
      </c>
      <c r="P107" s="20">
        <f t="shared" ref="P107:P108" si="7">N107/M107*100</f>
        <v>0</v>
      </c>
    </row>
    <row r="108" spans="3:16" s="2" customFormat="1" ht="12.95" customHeight="1" x14ac:dyDescent="0.2">
      <c r="C108" s="19"/>
      <c r="D108" s="42"/>
      <c r="E108" s="47" t="s">
        <v>69</v>
      </c>
      <c r="F108" s="14"/>
      <c r="G108" s="14"/>
      <c r="H108" s="14"/>
      <c r="I108" s="14"/>
      <c r="J108" s="14"/>
      <c r="K108" s="21"/>
      <c r="L108" s="14">
        <f>L107</f>
        <v>0</v>
      </c>
      <c r="M108" s="14">
        <f t="shared" ref="M108" si="8">M107</f>
        <v>550000</v>
      </c>
      <c r="N108" s="14">
        <f t="shared" ref="N108" si="9">N107</f>
        <v>0</v>
      </c>
      <c r="O108" s="20" t="s">
        <v>11</v>
      </c>
      <c r="P108" s="14">
        <f t="shared" si="7"/>
        <v>0</v>
      </c>
    </row>
    <row r="109" spans="3:16" s="2" customFormat="1" ht="12.95" customHeight="1" x14ac:dyDescent="0.2">
      <c r="C109" s="19"/>
      <c r="D109" s="42"/>
      <c r="E109" s="47"/>
      <c r="F109" s="14"/>
      <c r="G109" s="14"/>
      <c r="H109" s="14"/>
      <c r="I109" s="14"/>
      <c r="J109" s="14"/>
      <c r="K109" s="21"/>
      <c r="L109" s="14"/>
      <c r="M109" s="14"/>
      <c r="N109" s="14"/>
      <c r="O109" s="20"/>
      <c r="P109" s="93"/>
    </row>
    <row r="110" spans="3:16" s="2" customFormat="1" ht="12.95" customHeight="1" x14ac:dyDescent="0.2">
      <c r="C110" s="16" t="s">
        <v>27</v>
      </c>
      <c r="D110" s="16"/>
      <c r="E110" s="47" t="s">
        <v>28</v>
      </c>
      <c r="F110" s="14"/>
      <c r="G110" s="14"/>
      <c r="H110" s="14"/>
      <c r="I110" s="14"/>
      <c r="J110" s="23"/>
      <c r="K110" s="23"/>
      <c r="L110" s="22"/>
      <c r="M110" s="23"/>
      <c r="N110" s="23"/>
      <c r="O110" s="14"/>
      <c r="P110" s="14"/>
    </row>
    <row r="111" spans="3:16" s="2" customFormat="1" ht="12.95" customHeight="1" x14ac:dyDescent="0.2">
      <c r="C111" s="16"/>
      <c r="D111" s="19">
        <v>813100</v>
      </c>
      <c r="E111" s="27" t="s">
        <v>102</v>
      </c>
      <c r="F111" s="14" t="s">
        <v>11</v>
      </c>
      <c r="G111" s="14" t="s">
        <v>11</v>
      </c>
      <c r="H111" s="14" t="s">
        <v>11</v>
      </c>
      <c r="I111" s="20">
        <v>180000</v>
      </c>
      <c r="J111" s="20">
        <v>100000</v>
      </c>
      <c r="K111" s="21" t="e">
        <f>ROUND(#REF!,0)</f>
        <v>#REF!</v>
      </c>
      <c r="L111" s="20">
        <v>50000</v>
      </c>
      <c r="M111" s="20">
        <v>18000</v>
      </c>
      <c r="N111" s="22">
        <v>140000</v>
      </c>
      <c r="O111" s="20">
        <f>M111/L111*100</f>
        <v>36</v>
      </c>
      <c r="P111" s="20">
        <f>N111/M111*100</f>
        <v>777.77777777777771</v>
      </c>
    </row>
    <row r="112" spans="3:16" s="4" customFormat="1" x14ac:dyDescent="0.2">
      <c r="C112" s="16"/>
      <c r="D112" s="42"/>
      <c r="E112" s="47" t="s">
        <v>69</v>
      </c>
      <c r="F112" s="14" t="s">
        <v>11</v>
      </c>
      <c r="G112" s="14" t="s">
        <v>11</v>
      </c>
      <c r="H112" s="14" t="s">
        <v>11</v>
      </c>
      <c r="I112" s="14">
        <f>SUM(I111)</f>
        <v>180000</v>
      </c>
      <c r="J112" s="14">
        <f>SUM(J111:J111)</f>
        <v>100000</v>
      </c>
      <c r="K112" s="23" t="e">
        <f>ROUND(#REF!,0)</f>
        <v>#REF!</v>
      </c>
      <c r="L112" s="14">
        <f>L111</f>
        <v>50000</v>
      </c>
      <c r="M112" s="14">
        <f>M111</f>
        <v>18000</v>
      </c>
      <c r="N112" s="14">
        <f>N111</f>
        <v>140000</v>
      </c>
      <c r="O112" s="14">
        <f>M112/L112*100</f>
        <v>36</v>
      </c>
      <c r="P112" s="14">
        <f>N112/M112*100</f>
        <v>777.77777777777771</v>
      </c>
    </row>
    <row r="113" spans="3:16" s="4" customFormat="1" x14ac:dyDescent="0.2">
      <c r="C113" s="16"/>
      <c r="D113" s="42"/>
      <c r="E113" s="47"/>
      <c r="F113" s="14"/>
      <c r="G113" s="14"/>
      <c r="H113" s="14"/>
      <c r="I113" s="14"/>
      <c r="J113" s="14"/>
      <c r="K113" s="23"/>
      <c r="L113" s="14"/>
      <c r="M113" s="14"/>
      <c r="N113" s="14"/>
      <c r="O113" s="14"/>
      <c r="P113" s="14"/>
    </row>
    <row r="114" spans="3:16" s="4" customFormat="1" x14ac:dyDescent="0.2">
      <c r="C114" s="16" t="s">
        <v>213</v>
      </c>
      <c r="D114" s="16"/>
      <c r="E114" s="47" t="s">
        <v>214</v>
      </c>
      <c r="F114" s="14"/>
      <c r="G114" s="14"/>
      <c r="H114" s="14"/>
      <c r="I114" s="14"/>
      <c r="J114" s="23"/>
      <c r="K114" s="23"/>
      <c r="L114" s="20"/>
      <c r="M114" s="14"/>
      <c r="N114" s="14"/>
      <c r="O114" s="14"/>
      <c r="P114" s="14"/>
    </row>
    <row r="115" spans="3:16" s="4" customFormat="1" x14ac:dyDescent="0.2">
      <c r="C115" s="16"/>
      <c r="D115" s="19">
        <v>921200</v>
      </c>
      <c r="E115" s="27" t="s">
        <v>215</v>
      </c>
      <c r="F115" s="14" t="s">
        <v>11</v>
      </c>
      <c r="G115" s="14" t="s">
        <v>11</v>
      </c>
      <c r="H115" s="14" t="s">
        <v>11</v>
      </c>
      <c r="I115" s="20">
        <v>180000</v>
      </c>
      <c r="J115" s="20">
        <v>100000</v>
      </c>
      <c r="K115" s="21" t="e">
        <f>ROUND(#REF!,0)</f>
        <v>#REF!</v>
      </c>
      <c r="L115" s="20">
        <v>0</v>
      </c>
      <c r="M115" s="20">
        <v>315000</v>
      </c>
      <c r="N115" s="20">
        <v>0</v>
      </c>
      <c r="O115" s="20">
        <v>0</v>
      </c>
      <c r="P115" s="20">
        <f>N115/M115*100</f>
        <v>0</v>
      </c>
    </row>
    <row r="116" spans="3:16" s="4" customFormat="1" x14ac:dyDescent="0.2">
      <c r="C116" s="16"/>
      <c r="D116" s="42"/>
      <c r="E116" s="47" t="s">
        <v>69</v>
      </c>
      <c r="F116" s="14" t="s">
        <v>11</v>
      </c>
      <c r="G116" s="14" t="s">
        <v>11</v>
      </c>
      <c r="H116" s="14" t="s">
        <v>11</v>
      </c>
      <c r="I116" s="14">
        <f>SUM(I115)</f>
        <v>180000</v>
      </c>
      <c r="J116" s="14">
        <f>SUM(J115:J115)</f>
        <v>100000</v>
      </c>
      <c r="K116" s="23" t="e">
        <f>ROUND(#REF!,0)</f>
        <v>#REF!</v>
      </c>
      <c r="L116" s="14">
        <f>SUM(L115:L115)</f>
        <v>0</v>
      </c>
      <c r="M116" s="14">
        <f>SUM(M115:M115)</f>
        <v>315000</v>
      </c>
      <c r="N116" s="14">
        <f>SUM(N115:N115)</f>
        <v>0</v>
      </c>
      <c r="O116" s="14">
        <v>0</v>
      </c>
      <c r="P116" s="14">
        <f>N116/M116*100</f>
        <v>0</v>
      </c>
    </row>
    <row r="117" spans="3:16" s="4" customFormat="1" ht="24" x14ac:dyDescent="0.2">
      <c r="C117" s="16" t="s">
        <v>342</v>
      </c>
      <c r="D117" s="16"/>
      <c r="E117" s="47" t="s">
        <v>343</v>
      </c>
      <c r="F117" s="14"/>
      <c r="G117" s="14"/>
      <c r="H117" s="14"/>
      <c r="I117" s="14"/>
      <c r="J117" s="23"/>
      <c r="K117" s="23"/>
      <c r="L117" s="14"/>
      <c r="M117" s="14"/>
      <c r="N117" s="14"/>
      <c r="O117" s="14"/>
      <c r="P117" s="14"/>
    </row>
    <row r="118" spans="3:16" s="4" customFormat="1" ht="24" x14ac:dyDescent="0.2">
      <c r="C118" s="16"/>
      <c r="D118" s="19">
        <v>938110</v>
      </c>
      <c r="E118" s="27" t="s">
        <v>344</v>
      </c>
      <c r="F118" s="14" t="s">
        <v>11</v>
      </c>
      <c r="G118" s="14" t="s">
        <v>11</v>
      </c>
      <c r="H118" s="14" t="s">
        <v>11</v>
      </c>
      <c r="I118" s="20">
        <v>180000</v>
      </c>
      <c r="J118" s="20">
        <v>100000</v>
      </c>
      <c r="K118" s="21" t="e">
        <f>ROUND(#REF!,0)</f>
        <v>#REF!</v>
      </c>
      <c r="L118" s="20">
        <v>0</v>
      </c>
      <c r="M118" s="20">
        <v>60000</v>
      </c>
      <c r="N118" s="20">
        <v>30000</v>
      </c>
      <c r="O118" s="20">
        <v>0</v>
      </c>
      <c r="P118" s="20">
        <f>N118/M118*100</f>
        <v>50</v>
      </c>
    </row>
    <row r="119" spans="3:16" s="4" customFormat="1" x14ac:dyDescent="0.2">
      <c r="C119" s="16"/>
      <c r="D119" s="42"/>
      <c r="E119" s="47" t="s">
        <v>69</v>
      </c>
      <c r="F119" s="14" t="s">
        <v>11</v>
      </c>
      <c r="G119" s="14" t="s">
        <v>11</v>
      </c>
      <c r="H119" s="14" t="s">
        <v>11</v>
      </c>
      <c r="I119" s="14">
        <f>SUM(I118)</f>
        <v>180000</v>
      </c>
      <c r="J119" s="14">
        <f>SUM(J118:J118)</f>
        <v>100000</v>
      </c>
      <c r="K119" s="23" t="e">
        <f>ROUND(#REF!,0)</f>
        <v>#REF!</v>
      </c>
      <c r="L119" s="14">
        <f>SUM(L118:L118)</f>
        <v>0</v>
      </c>
      <c r="M119" s="14">
        <f>SUM(M118:M118)</f>
        <v>60000</v>
      </c>
      <c r="N119" s="14">
        <f>SUM(N118:N118)</f>
        <v>30000</v>
      </c>
      <c r="O119" s="14">
        <v>0</v>
      </c>
      <c r="P119" s="14">
        <f>N119/M119*100</f>
        <v>50</v>
      </c>
    </row>
    <row r="120" spans="3:16" s="4" customFormat="1" x14ac:dyDescent="0.2">
      <c r="C120" s="37"/>
      <c r="D120" s="37"/>
      <c r="E120" s="56"/>
      <c r="F120" s="37"/>
      <c r="G120" s="37"/>
      <c r="H120" s="37"/>
      <c r="I120" s="37"/>
      <c r="J120" s="37"/>
      <c r="K120" s="38"/>
      <c r="L120" s="37"/>
      <c r="M120" s="37"/>
      <c r="N120" s="37"/>
      <c r="O120" s="37"/>
      <c r="P120" s="37"/>
    </row>
    <row r="121" spans="3:16" s="4" customFormat="1" x14ac:dyDescent="0.2">
      <c r="C121" s="37"/>
      <c r="D121" s="37"/>
      <c r="E121" s="56"/>
      <c r="F121" s="37"/>
      <c r="G121" s="37"/>
      <c r="H121" s="37"/>
      <c r="I121" s="37"/>
      <c r="J121" s="37"/>
      <c r="K121" s="38"/>
      <c r="L121" s="37"/>
      <c r="M121" s="37"/>
      <c r="N121" s="37"/>
      <c r="O121" s="37"/>
      <c r="P121" s="37"/>
    </row>
    <row r="122" spans="3:16" s="4" customFormat="1" x14ac:dyDescent="0.2">
      <c r="C122" s="37"/>
      <c r="D122" s="37"/>
      <c r="E122" s="56"/>
      <c r="F122" s="37"/>
      <c r="G122" s="37"/>
      <c r="H122" s="37"/>
      <c r="I122" s="37"/>
      <c r="J122" s="37"/>
      <c r="K122" s="38"/>
      <c r="L122" s="37"/>
      <c r="M122" s="37"/>
      <c r="N122" s="37"/>
      <c r="O122" s="37"/>
      <c r="P122" s="37"/>
    </row>
    <row r="123" spans="3:16" s="4" customFormat="1" x14ac:dyDescent="0.2">
      <c r="C123" s="37"/>
      <c r="D123" s="37"/>
      <c r="E123" s="56"/>
      <c r="F123" s="37"/>
      <c r="G123" s="37"/>
      <c r="H123" s="37"/>
      <c r="I123" s="37"/>
      <c r="J123" s="37"/>
      <c r="K123" s="38"/>
      <c r="L123" s="37"/>
      <c r="M123" s="37"/>
      <c r="N123" s="37"/>
      <c r="O123" s="37"/>
      <c r="P123" s="37"/>
    </row>
    <row r="124" spans="3:16" s="4" customFormat="1" x14ac:dyDescent="0.2">
      <c r="C124" s="37"/>
      <c r="D124" s="37"/>
      <c r="E124" s="56"/>
      <c r="F124" s="37"/>
      <c r="G124" s="37"/>
      <c r="H124" s="37"/>
      <c r="I124" s="37"/>
      <c r="J124" s="37"/>
      <c r="K124" s="38"/>
      <c r="L124" s="37"/>
      <c r="M124" s="37"/>
      <c r="N124" s="37"/>
      <c r="O124" s="37"/>
      <c r="P124" s="37"/>
    </row>
    <row r="125" spans="3:16" s="4" customFormat="1" x14ac:dyDescent="0.2">
      <c r="C125" s="37"/>
      <c r="D125" s="37"/>
      <c r="E125" s="56"/>
      <c r="F125" s="37"/>
      <c r="G125" s="37"/>
      <c r="H125" s="37"/>
      <c r="I125" s="37"/>
      <c r="J125" s="37"/>
      <c r="K125" s="38"/>
      <c r="L125" s="37"/>
      <c r="M125" s="37"/>
      <c r="N125" s="37"/>
      <c r="O125" s="37"/>
      <c r="P125" s="37"/>
    </row>
    <row r="126" spans="3:16" s="4" customFormat="1" x14ac:dyDescent="0.2">
      <c r="C126" s="37"/>
      <c r="D126" s="37"/>
      <c r="E126" s="56"/>
      <c r="F126" s="37"/>
      <c r="G126" s="37"/>
      <c r="H126" s="37"/>
      <c r="I126" s="37"/>
      <c r="J126" s="37"/>
      <c r="K126" s="38"/>
      <c r="L126" s="37"/>
      <c r="M126" s="91"/>
      <c r="N126" s="79"/>
      <c r="O126" s="37"/>
      <c r="P126" s="37"/>
    </row>
    <row r="127" spans="3:16" s="4" customFormat="1" x14ac:dyDescent="0.2">
      <c r="C127" s="37"/>
      <c r="D127" s="37"/>
      <c r="E127" s="56"/>
      <c r="F127" s="37"/>
      <c r="G127" s="37"/>
      <c r="H127" s="37"/>
      <c r="I127" s="37"/>
      <c r="J127" s="37"/>
      <c r="K127" s="37"/>
      <c r="L127" s="37"/>
      <c r="M127" s="37"/>
      <c r="N127" s="79"/>
      <c r="O127" s="37"/>
      <c r="P127" s="37"/>
    </row>
    <row r="128" spans="3:16" s="4" customFormat="1" x14ac:dyDescent="0.2">
      <c r="C128" s="37"/>
      <c r="D128" s="37"/>
      <c r="E128" s="56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</row>
    <row r="129" spans="2:16" s="4" customFormat="1" x14ac:dyDescent="0.2">
      <c r="C129" s="37"/>
      <c r="D129" s="37"/>
      <c r="E129" s="56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</row>
    <row r="130" spans="2:16" s="4" customFormat="1" x14ac:dyDescent="0.2">
      <c r="C130" s="37"/>
      <c r="D130" s="37"/>
      <c r="E130" s="56"/>
      <c r="F130" s="37"/>
      <c r="G130" s="37"/>
      <c r="H130" s="37"/>
      <c r="I130" s="37"/>
      <c r="J130" s="37"/>
      <c r="K130" s="38"/>
      <c r="L130" s="37"/>
      <c r="M130" s="37"/>
      <c r="N130" s="37"/>
      <c r="O130" s="37"/>
      <c r="P130" s="37"/>
    </row>
    <row r="131" spans="2:16" s="4" customFormat="1" x14ac:dyDescent="0.2">
      <c r="C131" s="37"/>
      <c r="D131" s="37"/>
      <c r="E131" s="56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</row>
    <row r="132" spans="2:16" s="4" customFormat="1" x14ac:dyDescent="0.2">
      <c r="C132" s="37"/>
      <c r="D132" s="37"/>
      <c r="E132" s="56"/>
      <c r="F132" s="37"/>
      <c r="G132" s="37"/>
      <c r="H132" s="37"/>
      <c r="I132" s="37"/>
      <c r="J132" s="37"/>
      <c r="K132" s="38"/>
      <c r="L132" s="37"/>
      <c r="M132" s="37"/>
      <c r="N132" s="37"/>
      <c r="O132" s="37"/>
      <c r="P132" s="37"/>
    </row>
    <row r="133" spans="2:16" s="2" customFormat="1" x14ac:dyDescent="0.2">
      <c r="C133" s="105" t="s">
        <v>187</v>
      </c>
      <c r="D133" s="106"/>
      <c r="E133" s="106"/>
      <c r="F133" s="106"/>
      <c r="G133" s="106"/>
      <c r="H133" s="106"/>
      <c r="I133" s="106"/>
      <c r="J133" s="106"/>
      <c r="K133" s="107"/>
      <c r="L133" s="108"/>
      <c r="M133" s="104"/>
      <c r="N133" s="104"/>
      <c r="O133" s="104"/>
      <c r="P133" s="81"/>
    </row>
    <row r="134" spans="2:16" s="2" customFormat="1" x14ac:dyDescent="0.2">
      <c r="B134" s="3" t="s">
        <v>29</v>
      </c>
      <c r="C134" s="98" t="s">
        <v>82</v>
      </c>
      <c r="D134" s="108"/>
      <c r="E134" s="108"/>
      <c r="F134" s="108"/>
      <c r="G134" s="108"/>
      <c r="H134" s="108"/>
      <c r="I134" s="108"/>
      <c r="J134" s="108"/>
      <c r="K134" s="108"/>
      <c r="L134" s="108"/>
      <c r="M134" s="104"/>
      <c r="N134" s="104"/>
      <c r="O134" s="104"/>
      <c r="P134" s="81"/>
    </row>
    <row r="135" spans="2:16" s="2" customFormat="1" ht="9" customHeight="1" x14ac:dyDescent="0.2">
      <c r="B135" s="3"/>
      <c r="C135" s="101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0"/>
      <c r="O135" s="39"/>
      <c r="P135" s="81"/>
    </row>
    <row r="136" spans="2:16" s="9" customFormat="1" ht="37.5" customHeight="1" x14ac:dyDescent="0.2">
      <c r="C136" s="15" t="s">
        <v>63</v>
      </c>
      <c r="D136" s="16" t="s">
        <v>2</v>
      </c>
      <c r="E136" s="17" t="s">
        <v>352</v>
      </c>
      <c r="F136" s="17" t="s">
        <v>65</v>
      </c>
      <c r="G136" s="17" t="s">
        <v>66</v>
      </c>
      <c r="H136" s="17" t="s">
        <v>67</v>
      </c>
      <c r="I136" s="17" t="s">
        <v>68</v>
      </c>
      <c r="J136" s="17" t="s">
        <v>3</v>
      </c>
      <c r="K136" s="17" t="s">
        <v>97</v>
      </c>
      <c r="L136" s="17" t="s">
        <v>326</v>
      </c>
      <c r="M136" s="17" t="s">
        <v>338</v>
      </c>
      <c r="N136" s="17" t="s">
        <v>336</v>
      </c>
      <c r="O136" s="17" t="s">
        <v>328</v>
      </c>
      <c r="P136" s="17" t="s">
        <v>134</v>
      </c>
    </row>
    <row r="137" spans="2:16" s="2" customFormat="1" ht="12.2" customHeight="1" x14ac:dyDescent="0.2">
      <c r="C137" s="16">
        <v>1</v>
      </c>
      <c r="D137" s="16">
        <v>2</v>
      </c>
      <c r="E137" s="17">
        <v>3</v>
      </c>
      <c r="F137" s="16">
        <v>4</v>
      </c>
      <c r="G137" s="16">
        <v>5</v>
      </c>
      <c r="H137" s="16">
        <v>4</v>
      </c>
      <c r="I137" s="16">
        <v>5</v>
      </c>
      <c r="J137" s="16">
        <v>4</v>
      </c>
      <c r="K137" s="16">
        <v>7</v>
      </c>
      <c r="L137" s="68">
        <v>4</v>
      </c>
      <c r="M137" s="17">
        <v>5</v>
      </c>
      <c r="N137" s="68">
        <v>6</v>
      </c>
      <c r="O137" s="68">
        <v>7</v>
      </c>
      <c r="P137" s="68">
        <v>8</v>
      </c>
    </row>
    <row r="138" spans="2:16" s="11" customFormat="1" ht="15.95" customHeight="1" x14ac:dyDescent="0.2">
      <c r="C138" s="16" t="s">
        <v>30</v>
      </c>
      <c r="D138" s="19"/>
      <c r="E138" s="17" t="s">
        <v>257</v>
      </c>
      <c r="F138" s="14">
        <v>4863000</v>
      </c>
      <c r="G138" s="14">
        <v>11182500</v>
      </c>
      <c r="H138" s="14" t="e">
        <f>SUM(H140+#REF!+H199)</f>
        <v>#REF!</v>
      </c>
      <c r="I138" s="14" t="e">
        <f>SUM(I140+#REF!+I199)</f>
        <v>#N/A</v>
      </c>
      <c r="J138" s="14" t="e">
        <f>SUM(J140+#REF!+J199+J211)</f>
        <v>#REF!</v>
      </c>
      <c r="K138" s="23" t="e">
        <f>ROUND(#REF!,0)</f>
        <v>#REF!</v>
      </c>
      <c r="L138" s="14">
        <f>SUM(L140+L185+L197+L199+L205+L208+L211+L202)</f>
        <v>8085000</v>
      </c>
      <c r="M138" s="14">
        <f>SUM(M140+M185+M197+M199+M205+M208+M211+M202)</f>
        <v>8385000</v>
      </c>
      <c r="N138" s="14">
        <f>SUM(N140+N185+N197+N199+N205+N208+N211+N202)</f>
        <v>8000000</v>
      </c>
      <c r="O138" s="14">
        <f>M138/L138*100</f>
        <v>103.71057513914657</v>
      </c>
      <c r="P138" s="14">
        <f>N138/M138*100</f>
        <v>95.408467501490762</v>
      </c>
    </row>
    <row r="139" spans="2:16" s="2" customFormat="1" ht="11.65" customHeight="1" x14ac:dyDescent="0.2">
      <c r="C139" s="16"/>
      <c r="D139" s="19"/>
      <c r="E139" s="47"/>
      <c r="F139" s="14"/>
      <c r="G139" s="14"/>
      <c r="H139" s="14"/>
      <c r="I139" s="14"/>
      <c r="J139" s="14"/>
      <c r="K139" s="23"/>
      <c r="L139" s="14"/>
      <c r="M139" s="14"/>
      <c r="N139" s="14"/>
      <c r="O139" s="14"/>
      <c r="P139" s="14"/>
    </row>
    <row r="140" spans="2:16" s="2" customFormat="1" x14ac:dyDescent="0.2">
      <c r="C140" s="18" t="s">
        <v>6</v>
      </c>
      <c r="D140" s="16"/>
      <c r="E140" s="17" t="s">
        <v>253</v>
      </c>
      <c r="F140" s="14">
        <v>4349000</v>
      </c>
      <c r="G140" s="14">
        <v>5103500</v>
      </c>
      <c r="H140" s="14" t="e">
        <f>SUM(H142+#REF!+H148+H163+H175)</f>
        <v>#REF!</v>
      </c>
      <c r="I140" s="14" t="e">
        <f>SUM(I142+#REF!+I148+I163+I175)</f>
        <v>#N/A</v>
      </c>
      <c r="J140" s="14" t="e">
        <f>SUM(J142+#REF!+J148+J163+J175)</f>
        <v>#REF!</v>
      </c>
      <c r="K140" s="23" t="e">
        <f>ROUND(#REF!,0)</f>
        <v>#REF!</v>
      </c>
      <c r="L140" s="14">
        <f>SUM(L142+L148+L163+L175+L182+L179)</f>
        <v>6635000</v>
      </c>
      <c r="M140" s="14">
        <f>SUM(M142+M148+M163+M175+M182+M179)</f>
        <v>6917300</v>
      </c>
      <c r="N140" s="14">
        <f>SUM(N142+N148+N163+N175+N182+N179)</f>
        <v>6760650</v>
      </c>
      <c r="O140" s="14">
        <f>M140/L140*100</f>
        <v>104.25470987189149</v>
      </c>
      <c r="P140" s="14">
        <f>N140/M140*100</f>
        <v>97.735388084946436</v>
      </c>
    </row>
    <row r="141" spans="2:16" s="2" customFormat="1" ht="10.5" customHeight="1" x14ac:dyDescent="0.2">
      <c r="C141" s="18"/>
      <c r="D141" s="16"/>
      <c r="E141" s="47"/>
      <c r="F141" s="14"/>
      <c r="G141" s="14"/>
      <c r="H141" s="14"/>
      <c r="I141" s="14"/>
      <c r="J141" s="14"/>
      <c r="K141" s="23"/>
      <c r="L141" s="14"/>
      <c r="M141" s="14"/>
      <c r="N141" s="14"/>
      <c r="O141" s="14"/>
      <c r="P141" s="14"/>
    </row>
    <row r="142" spans="2:16" s="2" customFormat="1" ht="11.65" customHeight="1" x14ac:dyDescent="0.2">
      <c r="C142" s="18" t="s">
        <v>16</v>
      </c>
      <c r="D142" s="16">
        <v>411000</v>
      </c>
      <c r="E142" s="47" t="s">
        <v>186</v>
      </c>
      <c r="F142" s="14">
        <v>1614000</v>
      </c>
      <c r="G142" s="14">
        <v>1940700</v>
      </c>
      <c r="H142" s="14">
        <f>SUM(H143:H144)</f>
        <v>2179000</v>
      </c>
      <c r="I142" s="14" t="e">
        <f>SUM(I143+I144)</f>
        <v>#N/A</v>
      </c>
      <c r="J142" s="14" t="e">
        <f>SUM(J143+J144)</f>
        <v>#REF!</v>
      </c>
      <c r="K142" s="23" t="e">
        <f>ROUND(#REF!,0)</f>
        <v>#REF!</v>
      </c>
      <c r="L142" s="14">
        <f>SUM(L143:L146)</f>
        <v>2780500</v>
      </c>
      <c r="M142" s="14">
        <f>SUM(M143:M146)</f>
        <v>2781600</v>
      </c>
      <c r="N142" s="14">
        <f>SUM(N143:N146)</f>
        <v>2807650</v>
      </c>
      <c r="O142" s="14">
        <f t="shared" ref="O142:P146" si="10">M142/L142*100</f>
        <v>100.0395612299946</v>
      </c>
      <c r="P142" s="14">
        <f t="shared" si="10"/>
        <v>100.93651136036814</v>
      </c>
    </row>
    <row r="143" spans="2:16" s="2" customFormat="1" ht="11.65" customHeight="1" x14ac:dyDescent="0.2">
      <c r="C143" s="18"/>
      <c r="D143" s="19">
        <v>411100</v>
      </c>
      <c r="E143" s="27" t="s">
        <v>220</v>
      </c>
      <c r="F143" s="20">
        <v>1371000</v>
      </c>
      <c r="G143" s="20">
        <v>1606000</v>
      </c>
      <c r="H143" s="20">
        <v>1780000</v>
      </c>
      <c r="I143" s="20" t="e">
        <f>NA()</f>
        <v>#N/A</v>
      </c>
      <c r="J143" s="20" t="e">
        <f>J290+J413+#REF!+J441+J461</f>
        <v>#REF!</v>
      </c>
      <c r="K143" s="21" t="e">
        <f>ROUND(#REF!,0)</f>
        <v>#REF!</v>
      </c>
      <c r="L143" s="20">
        <f>L290+L413+L441+L461+L506+L522</f>
        <v>2414000</v>
      </c>
      <c r="M143" s="20">
        <f>M290+M413+M441+M461+M506+M522</f>
        <v>2367300</v>
      </c>
      <c r="N143" s="20">
        <f>N290+N413+N441+N461+N506+N522</f>
        <v>2382200</v>
      </c>
      <c r="O143" s="20">
        <f t="shared" si="10"/>
        <v>98.065451532725774</v>
      </c>
      <c r="P143" s="20">
        <f t="shared" si="10"/>
        <v>100.62940903138598</v>
      </c>
    </row>
    <row r="144" spans="2:16" s="2" customFormat="1" ht="11.65" customHeight="1" x14ac:dyDescent="0.2">
      <c r="C144" s="18"/>
      <c r="D144" s="19">
        <v>411200</v>
      </c>
      <c r="E144" s="27" t="s">
        <v>282</v>
      </c>
      <c r="F144" s="20">
        <v>243000</v>
      </c>
      <c r="G144" s="20">
        <v>334700</v>
      </c>
      <c r="H144" s="20">
        <v>399000</v>
      </c>
      <c r="I144" s="20" t="e">
        <f>NA()</f>
        <v>#N/A</v>
      </c>
      <c r="J144" s="20" t="e">
        <f>SUM(J291+J414+#REF!+J442+J462+J474+#REF!)</f>
        <v>#REF!</v>
      </c>
      <c r="K144" s="21" t="e">
        <f>ROUND(#REF!,0)</f>
        <v>#REF!</v>
      </c>
      <c r="L144" s="20">
        <f>SUM(L291+L414+L442+L462+L474+L507+L523)</f>
        <v>329900</v>
      </c>
      <c r="M144" s="20">
        <f>SUM(M291+M414+M442+M462+M474+M507+M523)</f>
        <v>379900</v>
      </c>
      <c r="N144" s="20">
        <f>SUM(N291+N414+N442+N462+N474+N507+N523)</f>
        <v>346600</v>
      </c>
      <c r="O144" s="20">
        <f t="shared" si="10"/>
        <v>115.15610791148833</v>
      </c>
      <c r="P144" s="20">
        <f t="shared" si="10"/>
        <v>91.234535404053702</v>
      </c>
    </row>
    <row r="145" spans="3:16" s="2" customFormat="1" ht="11.65" customHeight="1" x14ac:dyDescent="0.2">
      <c r="C145" s="18"/>
      <c r="D145" s="19">
        <v>411300</v>
      </c>
      <c r="E145" s="27" t="s">
        <v>118</v>
      </c>
      <c r="F145" s="20"/>
      <c r="G145" s="20"/>
      <c r="H145" s="20"/>
      <c r="I145" s="20"/>
      <c r="J145" s="20"/>
      <c r="K145" s="21"/>
      <c r="L145" s="20">
        <f>L292</f>
        <v>13500</v>
      </c>
      <c r="M145" s="20">
        <f>M292</f>
        <v>15500</v>
      </c>
      <c r="N145" s="20">
        <f>N292</f>
        <v>15000</v>
      </c>
      <c r="O145" s="20">
        <f t="shared" si="10"/>
        <v>114.81481481481481</v>
      </c>
      <c r="P145" s="20">
        <f t="shared" si="10"/>
        <v>96.774193548387103</v>
      </c>
    </row>
    <row r="146" spans="3:16" s="2" customFormat="1" ht="11.65" customHeight="1" x14ac:dyDescent="0.2">
      <c r="C146" s="18"/>
      <c r="D146" s="19">
        <v>411400</v>
      </c>
      <c r="E146" s="27" t="s">
        <v>113</v>
      </c>
      <c r="F146" s="20"/>
      <c r="G146" s="20"/>
      <c r="H146" s="20"/>
      <c r="I146" s="20"/>
      <c r="J146" s="20"/>
      <c r="K146" s="21"/>
      <c r="L146" s="20">
        <f>L293+L415+L443</f>
        <v>23100</v>
      </c>
      <c r="M146" s="20">
        <f t="shared" ref="M146:N146" si="11">M293+M415+M443</f>
        <v>18900</v>
      </c>
      <c r="N146" s="20">
        <f t="shared" si="11"/>
        <v>63850</v>
      </c>
      <c r="O146" s="20">
        <f t="shared" si="10"/>
        <v>81.818181818181827</v>
      </c>
      <c r="P146" s="20">
        <f t="shared" si="10"/>
        <v>337.83068783068779</v>
      </c>
    </row>
    <row r="147" spans="3:16" s="2" customFormat="1" ht="11.65" customHeight="1" x14ac:dyDescent="0.2">
      <c r="C147" s="18"/>
      <c r="D147" s="19"/>
      <c r="E147" s="27"/>
      <c r="F147" s="20"/>
      <c r="G147" s="20"/>
      <c r="H147" s="20"/>
      <c r="I147" s="20"/>
      <c r="J147" s="20"/>
      <c r="K147" s="21"/>
      <c r="L147" s="20"/>
      <c r="M147" s="20"/>
      <c r="N147" s="20"/>
      <c r="O147" s="14"/>
      <c r="P147" s="14"/>
    </row>
    <row r="148" spans="3:16" s="2" customFormat="1" ht="11.65" customHeight="1" x14ac:dyDescent="0.2">
      <c r="C148" s="18" t="s">
        <v>24</v>
      </c>
      <c r="D148" s="16">
        <v>412000</v>
      </c>
      <c r="E148" s="47" t="s">
        <v>136</v>
      </c>
      <c r="F148" s="14">
        <f>SUM(F150:F159)</f>
        <v>1176000</v>
      </c>
      <c r="G148" s="14">
        <f>SUM(G150:G159)</f>
        <v>1290400</v>
      </c>
      <c r="H148" s="14">
        <f>SUM(H150:H159)</f>
        <v>1442500</v>
      </c>
      <c r="I148" s="14" t="e">
        <f>SUM(I150:I159)+I501</f>
        <v>#N/A</v>
      </c>
      <c r="J148" s="14" t="e">
        <f>SUM(J150:J160)</f>
        <v>#REF!</v>
      </c>
      <c r="K148" s="23" t="e">
        <f>ROUND(#REF!,0)</f>
        <v>#REF!</v>
      </c>
      <c r="L148" s="14">
        <f>SUM(L149:L161)</f>
        <v>1491300</v>
      </c>
      <c r="M148" s="14">
        <f>SUM(M149:M161)</f>
        <v>1493800</v>
      </c>
      <c r="N148" s="14">
        <f>SUM(N149:N161)</f>
        <v>1477300</v>
      </c>
      <c r="O148" s="14">
        <f t="shared" ref="O148:O160" si="12">M148/L148*100</f>
        <v>100.16763897270837</v>
      </c>
      <c r="P148" s="14">
        <f t="shared" ref="P148:P160" si="13">N148/M148*100</f>
        <v>98.895434462444769</v>
      </c>
    </row>
    <row r="149" spans="3:16" s="2" customFormat="1" ht="11.65" customHeight="1" x14ac:dyDescent="0.2">
      <c r="C149" s="40"/>
      <c r="D149" s="19">
        <v>412100</v>
      </c>
      <c r="E149" s="27" t="s">
        <v>121</v>
      </c>
      <c r="F149" s="20"/>
      <c r="G149" s="20"/>
      <c r="H149" s="20"/>
      <c r="I149" s="20"/>
      <c r="J149" s="20"/>
      <c r="K149" s="21"/>
      <c r="L149" s="20">
        <f>L343</f>
        <v>5000</v>
      </c>
      <c r="M149" s="20">
        <f>M343</f>
        <v>5100</v>
      </c>
      <c r="N149" s="20">
        <f>N343</f>
        <v>5100</v>
      </c>
      <c r="O149" s="20">
        <f t="shared" si="12"/>
        <v>102</v>
      </c>
      <c r="P149" s="20">
        <f t="shared" si="13"/>
        <v>100</v>
      </c>
    </row>
    <row r="150" spans="3:16" s="2" customFormat="1" ht="11.65" customHeight="1" x14ac:dyDescent="0.2">
      <c r="C150" s="18"/>
      <c r="D150" s="19">
        <v>412200</v>
      </c>
      <c r="E150" s="27" t="s">
        <v>175</v>
      </c>
      <c r="F150" s="20">
        <v>200000</v>
      </c>
      <c r="G150" s="20">
        <v>194300</v>
      </c>
      <c r="H150" s="20">
        <v>247000</v>
      </c>
      <c r="I150" s="20" t="e">
        <f>NA()</f>
        <v>#N/A</v>
      </c>
      <c r="J150" s="20" t="e">
        <f>J345+J417+#REF!+J445+#REF!+J476+J492</f>
        <v>#REF!</v>
      </c>
      <c r="K150" s="21" t="e">
        <f>ROUND(#REF!,0)</f>
        <v>#REF!</v>
      </c>
      <c r="L150" s="20">
        <f>L345+L380+L417+L445+L476+L492+L525</f>
        <v>139550</v>
      </c>
      <c r="M150" s="20">
        <f>M345+M380+M417+M445+M476+M492+M525</f>
        <v>127200</v>
      </c>
      <c r="N150" s="20">
        <f>N345+N380+N417+N445+N476+N492+N525</f>
        <v>141000</v>
      </c>
      <c r="O150" s="20">
        <f t="shared" si="12"/>
        <v>91.150125403081333</v>
      </c>
      <c r="P150" s="20">
        <f t="shared" si="13"/>
        <v>110.84905660377358</v>
      </c>
    </row>
    <row r="151" spans="3:16" s="2" customFormat="1" ht="11.65" customHeight="1" x14ac:dyDescent="0.2">
      <c r="C151" s="18"/>
      <c r="D151" s="19">
        <v>412200</v>
      </c>
      <c r="E151" s="27" t="s">
        <v>174</v>
      </c>
      <c r="F151" s="20">
        <v>60000</v>
      </c>
      <c r="G151" s="20">
        <v>87200</v>
      </c>
      <c r="H151" s="20">
        <v>93000</v>
      </c>
      <c r="I151" s="20" t="e">
        <f>NA()</f>
        <v>#N/A</v>
      </c>
      <c r="J151" s="20" t="e">
        <f>J418+#REF!+J446+#REF!+J477+J493+#REF!</f>
        <v>#REF!</v>
      </c>
      <c r="K151" s="21" t="e">
        <f>ROUND(#REF!,0)</f>
        <v>#REF!</v>
      </c>
      <c r="L151" s="20">
        <f>L381+L418+L446+L477+L493+L309+L310+L344+L509+L526+L346</f>
        <v>106500</v>
      </c>
      <c r="M151" s="20">
        <f>M381+M418+M446+M477+M493+M309+M310+M344+M509+M526+M346</f>
        <v>108200</v>
      </c>
      <c r="N151" s="20">
        <f>N381+N418+N446+N477+N493+N309+N310+N344+N509+N526+N346</f>
        <v>114800</v>
      </c>
      <c r="O151" s="20">
        <f t="shared" si="12"/>
        <v>101.59624413145541</v>
      </c>
      <c r="P151" s="20">
        <f t="shared" si="13"/>
        <v>106.09981515711647</v>
      </c>
    </row>
    <row r="152" spans="3:16" s="2" customFormat="1" ht="11.65" customHeight="1" x14ac:dyDescent="0.2">
      <c r="C152" s="18"/>
      <c r="D152" s="19">
        <v>412300</v>
      </c>
      <c r="E152" s="27" t="s">
        <v>125</v>
      </c>
      <c r="F152" s="20">
        <v>90000</v>
      </c>
      <c r="G152" s="20">
        <v>137300</v>
      </c>
      <c r="H152" s="20">
        <v>140000</v>
      </c>
      <c r="I152" s="20" t="e">
        <f>NA()</f>
        <v>#N/A</v>
      </c>
      <c r="J152" s="20" t="e">
        <f>J419+#REF!+#REF!+#REF!+J478+J494+#REF!</f>
        <v>#REF!</v>
      </c>
      <c r="K152" s="21" t="e">
        <f>ROUND(#REF!,0)</f>
        <v>#REF!</v>
      </c>
      <c r="L152" s="20">
        <f>L382+L419+L464+L478+L494+L261+L527+L510</f>
        <v>39500</v>
      </c>
      <c r="M152" s="20">
        <f>M382+M419+M464+M478+M494+M261+M527+M510</f>
        <v>44800</v>
      </c>
      <c r="N152" s="20">
        <f>N382+N419+N464+N478+N494+N261+N527+N510</f>
        <v>42100</v>
      </c>
      <c r="O152" s="20">
        <f t="shared" si="12"/>
        <v>113.41772151898735</v>
      </c>
      <c r="P152" s="20">
        <f t="shared" si="13"/>
        <v>93.973214285714292</v>
      </c>
    </row>
    <row r="153" spans="3:16" s="2" customFormat="1" ht="11.65" customHeight="1" x14ac:dyDescent="0.2">
      <c r="C153" s="18"/>
      <c r="D153" s="19">
        <v>412400</v>
      </c>
      <c r="E153" s="27" t="s">
        <v>144</v>
      </c>
      <c r="F153" s="20"/>
      <c r="G153" s="20"/>
      <c r="H153" s="20"/>
      <c r="I153" s="20"/>
      <c r="J153" s="20" t="s">
        <v>11</v>
      </c>
      <c r="K153" s="21"/>
      <c r="L153" s="20">
        <f>L447+L479</f>
        <v>58900</v>
      </c>
      <c r="M153" s="20">
        <f>M447+M479</f>
        <v>40500</v>
      </c>
      <c r="N153" s="20">
        <f>N447+N479</f>
        <v>51000</v>
      </c>
      <c r="O153" s="20">
        <f t="shared" si="12"/>
        <v>68.760611205432937</v>
      </c>
      <c r="P153" s="20">
        <f t="shared" si="13"/>
        <v>125.92592592592592</v>
      </c>
    </row>
    <row r="154" spans="3:16" s="2" customFormat="1" ht="11.65" customHeight="1" x14ac:dyDescent="0.2">
      <c r="C154" s="18"/>
      <c r="D154" s="19">
        <v>412500</v>
      </c>
      <c r="E154" s="27" t="s">
        <v>224</v>
      </c>
      <c r="F154" s="20">
        <v>400000</v>
      </c>
      <c r="G154" s="20">
        <v>423500</v>
      </c>
      <c r="H154" s="20">
        <v>500500</v>
      </c>
      <c r="I154" s="20" t="e">
        <f>NA()</f>
        <v>#N/A</v>
      </c>
      <c r="J154" s="20" t="e">
        <f>+#REF!+J421+#REF!+J448+#REF!+J481+J496+#REF!</f>
        <v>#REF!</v>
      </c>
      <c r="K154" s="21" t="e">
        <f>ROUND(#REF!,0)</f>
        <v>#REF!</v>
      </c>
      <c r="L154" s="20">
        <f>L262+L421+L448+L481+L496+L384+L347+L348+L529+L311</f>
        <v>154000</v>
      </c>
      <c r="M154" s="20">
        <f>M262+M421+M448+M481+M496+M384+M347+M348+M529+M311</f>
        <v>159000</v>
      </c>
      <c r="N154" s="20">
        <f>N262+N421+N448+N481+N496+N384+N347+N348+N529+N311</f>
        <v>130800</v>
      </c>
      <c r="O154" s="20">
        <f t="shared" si="12"/>
        <v>103.24675324675326</v>
      </c>
      <c r="P154" s="20">
        <f t="shared" si="13"/>
        <v>82.264150943396231</v>
      </c>
    </row>
    <row r="155" spans="3:16" s="2" customFormat="1" ht="11.65" customHeight="1" x14ac:dyDescent="0.2">
      <c r="C155" s="18"/>
      <c r="D155" s="19">
        <v>412600</v>
      </c>
      <c r="E155" s="27" t="s">
        <v>240</v>
      </c>
      <c r="F155" s="20"/>
      <c r="G155" s="20"/>
      <c r="H155" s="20"/>
      <c r="I155" s="20"/>
      <c r="J155" s="20"/>
      <c r="K155" s="21"/>
      <c r="L155" s="20">
        <f>L236+L385+L449+L465+L511</f>
        <v>7400</v>
      </c>
      <c r="M155" s="20">
        <f>M236+M385+M449+M465+M511</f>
        <v>3000</v>
      </c>
      <c r="N155" s="20">
        <f>N236+N385+N449+N465+N511</f>
        <v>7500</v>
      </c>
      <c r="O155" s="20">
        <f t="shared" si="12"/>
        <v>40.54054054054054</v>
      </c>
      <c r="P155" s="20">
        <f t="shared" si="13"/>
        <v>250</v>
      </c>
    </row>
    <row r="156" spans="3:16" s="2" customFormat="1" ht="11.65" customHeight="1" x14ac:dyDescent="0.2">
      <c r="C156" s="18"/>
      <c r="D156" s="19">
        <v>412600</v>
      </c>
      <c r="E156" s="27" t="s">
        <v>164</v>
      </c>
      <c r="F156" s="20">
        <v>100000</v>
      </c>
      <c r="G156" s="20">
        <v>96500</v>
      </c>
      <c r="H156" s="20">
        <v>97000</v>
      </c>
      <c r="I156" s="20" t="e">
        <f>NA()</f>
        <v>#N/A</v>
      </c>
      <c r="J156" s="20" t="e">
        <f>#REF!+J420+#REF!+J480+J495</f>
        <v>#REF!</v>
      </c>
      <c r="K156" s="21" t="e">
        <f>ROUND(#REF!,0)</f>
        <v>#REF!</v>
      </c>
      <c r="L156" s="20">
        <f>L263+L383+L420+L480+L495+L528</f>
        <v>42250</v>
      </c>
      <c r="M156" s="20">
        <f>M263+M383+M420+M480+M495+M528</f>
        <v>36200</v>
      </c>
      <c r="N156" s="20">
        <f>N263+N383+N420+N480+N495+N528</f>
        <v>39300</v>
      </c>
      <c r="O156" s="20">
        <f t="shared" si="12"/>
        <v>85.680473372781066</v>
      </c>
      <c r="P156" s="20">
        <f t="shared" si="13"/>
        <v>108.56353591160222</v>
      </c>
    </row>
    <row r="157" spans="3:16" s="2" customFormat="1" ht="11.65" customHeight="1" x14ac:dyDescent="0.2">
      <c r="C157" s="18"/>
      <c r="D157" s="19">
        <v>412700</v>
      </c>
      <c r="E157" s="27" t="s">
        <v>48</v>
      </c>
      <c r="F157" s="20">
        <v>35000</v>
      </c>
      <c r="G157" s="20">
        <v>31900</v>
      </c>
      <c r="H157" s="20">
        <v>25000</v>
      </c>
      <c r="I157" s="20" t="e">
        <f>NA()</f>
        <v>#N/A</v>
      </c>
      <c r="J157" s="20" t="e">
        <f>J295+J422+#REF!+J450+J482+J497+#REF!+#REF!+#REF!</f>
        <v>#REF!</v>
      </c>
      <c r="K157" s="21" t="e">
        <f>ROUND(#REF!,0)</f>
        <v>#REF!</v>
      </c>
      <c r="L157" s="20">
        <f>L295+L374+L386+L422+L450+L482+L497+L237+L296+L225+L350+L530+L349+L512</f>
        <v>107150</v>
      </c>
      <c r="M157" s="20">
        <f>M295+M374+M386+M422+M450+M482+M497+M237+M296+M225+M350+M530+M349+M512</f>
        <v>114700</v>
      </c>
      <c r="N157" s="20">
        <f>N295+N374+N386+N422+N450+N482+N497+N237+N296+N225+N350+N530+N349+N512</f>
        <v>112300</v>
      </c>
      <c r="O157" s="20">
        <f t="shared" si="12"/>
        <v>107.04619692020532</v>
      </c>
      <c r="P157" s="20">
        <f t="shared" si="13"/>
        <v>97.907585004359206</v>
      </c>
    </row>
    <row r="158" spans="3:16" s="2" customFormat="1" ht="11.65" customHeight="1" x14ac:dyDescent="0.2">
      <c r="C158" s="18"/>
      <c r="D158" s="19">
        <v>412800</v>
      </c>
      <c r="E158" s="27" t="s">
        <v>283</v>
      </c>
      <c r="F158" s="20"/>
      <c r="G158" s="20"/>
      <c r="H158" s="20"/>
      <c r="I158" s="20"/>
      <c r="J158" s="20">
        <f>SUM(J351:J354)</f>
        <v>390000</v>
      </c>
      <c r="K158" s="21"/>
      <c r="L158" s="20">
        <f>SUM(L351:L354)</f>
        <v>295000</v>
      </c>
      <c r="M158" s="20">
        <f>SUM(M351:M354)</f>
        <v>320000</v>
      </c>
      <c r="N158" s="20">
        <f>SUM(N351:N354)</f>
        <v>310000</v>
      </c>
      <c r="O158" s="20">
        <f t="shared" si="12"/>
        <v>108.47457627118644</v>
      </c>
      <c r="P158" s="20">
        <f t="shared" si="13"/>
        <v>96.875</v>
      </c>
    </row>
    <row r="159" spans="3:16" s="2" customFormat="1" ht="11.65" customHeight="1" x14ac:dyDescent="0.2">
      <c r="C159" s="18"/>
      <c r="D159" s="19">
        <v>412900</v>
      </c>
      <c r="E159" s="27" t="s">
        <v>222</v>
      </c>
      <c r="F159" s="20">
        <v>291000</v>
      </c>
      <c r="G159" s="20">
        <v>319700</v>
      </c>
      <c r="H159" s="20">
        <v>340000</v>
      </c>
      <c r="I159" s="20" t="e">
        <f>NA()</f>
        <v>#N/A</v>
      </c>
      <c r="J159" s="20" t="e">
        <f>SUM(J238:J241)+#REF!+J423+#REF!+J451+J466+J483+J498+J308+J309+J296+#REF!+#REF!-#REF!+#REF!</f>
        <v>#REF!</v>
      </c>
      <c r="K159" s="21" t="e">
        <f>ROUND(#REF!,0)</f>
        <v>#REF!</v>
      </c>
      <c r="L159" s="20">
        <f>SUM(L238:L241)+L387+L423+L424+L451+L466+L483+L498+L308+L297+L298+L531+L513+L355</f>
        <v>211250</v>
      </c>
      <c r="M159" s="20">
        <f>SUM(M238:M241)+M387+M423+M424+M451+M466+M483+M498+M308+M297+M298+M531+M513+M355</f>
        <v>231100</v>
      </c>
      <c r="N159" s="20">
        <f>SUM(N238:N241)+N387+N423+N424+N451+N466+N483+N498+N308+N297+N298+N531+N513+N355</f>
        <v>212400</v>
      </c>
      <c r="O159" s="20">
        <f t="shared" si="12"/>
        <v>109.39644970414201</v>
      </c>
      <c r="P159" s="20">
        <f t="shared" si="13"/>
        <v>91.908264820424051</v>
      </c>
    </row>
    <row r="160" spans="3:16" s="11" customFormat="1" ht="24" x14ac:dyDescent="0.2">
      <c r="C160" s="18"/>
      <c r="D160" s="19">
        <v>412900</v>
      </c>
      <c r="E160" s="27" t="s">
        <v>135</v>
      </c>
      <c r="F160" s="20"/>
      <c r="G160" s="20"/>
      <c r="H160" s="20"/>
      <c r="I160" s="20"/>
      <c r="J160" s="20">
        <f>J221</f>
        <v>120000</v>
      </c>
      <c r="K160" s="21"/>
      <c r="L160" s="20">
        <f>L221+L222+L223</f>
        <v>299800</v>
      </c>
      <c r="M160" s="20">
        <f>M221+M222+M223</f>
        <v>293000</v>
      </c>
      <c r="N160" s="20">
        <f>N221+N222+N223</f>
        <v>286000</v>
      </c>
      <c r="O160" s="20">
        <f t="shared" si="12"/>
        <v>97.731821214142769</v>
      </c>
      <c r="P160" s="20">
        <f t="shared" si="13"/>
        <v>97.610921501706486</v>
      </c>
    </row>
    <row r="161" spans="3:16" s="11" customFormat="1" x14ac:dyDescent="0.2">
      <c r="C161" s="18"/>
      <c r="D161" s="19">
        <v>412900</v>
      </c>
      <c r="E161" s="27" t="s">
        <v>323</v>
      </c>
      <c r="F161" s="20"/>
      <c r="G161" s="20"/>
      <c r="H161" s="20"/>
      <c r="I161" s="20"/>
      <c r="J161" s="20"/>
      <c r="K161" s="21"/>
      <c r="L161" s="20">
        <f>L532+L514</f>
        <v>25000</v>
      </c>
      <c r="M161" s="20">
        <f>M532</f>
        <v>11000</v>
      </c>
      <c r="N161" s="20">
        <f>N532+N514</f>
        <v>25000</v>
      </c>
      <c r="O161" s="20">
        <f>M161/L161*100</f>
        <v>44</v>
      </c>
      <c r="P161" s="20">
        <f>N161/M161*100</f>
        <v>227.27272727272728</v>
      </c>
    </row>
    <row r="162" spans="3:16" s="2" customFormat="1" ht="10.5" customHeight="1" x14ac:dyDescent="0.2">
      <c r="C162" s="18"/>
      <c r="D162" s="19"/>
      <c r="E162" s="27"/>
      <c r="F162" s="21"/>
      <c r="G162" s="21"/>
      <c r="H162" s="21"/>
      <c r="I162" s="21"/>
      <c r="J162" s="23"/>
      <c r="K162" s="23"/>
      <c r="L162" s="23"/>
      <c r="M162" s="23"/>
      <c r="N162" s="23"/>
      <c r="O162" s="14"/>
      <c r="P162" s="14"/>
    </row>
    <row r="163" spans="3:16" s="2" customFormat="1" ht="11.65" customHeight="1" x14ac:dyDescent="0.2">
      <c r="C163" s="18" t="s">
        <v>25</v>
      </c>
      <c r="D163" s="16"/>
      <c r="E163" s="47" t="s">
        <v>83</v>
      </c>
      <c r="F163" s="14">
        <f>SUM(F166:F166)</f>
        <v>675000</v>
      </c>
      <c r="G163" s="14">
        <f>SUM(G166:G166)</f>
        <v>700000</v>
      </c>
      <c r="H163" s="14">
        <f>SUM(H166:H166)</f>
        <v>873000</v>
      </c>
      <c r="I163" s="14" t="e">
        <f>SUM(I166:I166)</f>
        <v>#N/A</v>
      </c>
      <c r="J163" s="14" t="e">
        <f>SUM(J165:J166)</f>
        <v>#REF!</v>
      </c>
      <c r="K163" s="23" t="e">
        <f>ROUND(#REF!,0)</f>
        <v>#REF!</v>
      </c>
      <c r="L163" s="14">
        <f>SUM(L164:L168)</f>
        <v>2033000</v>
      </c>
      <c r="M163" s="14">
        <f>SUM(M164:M168)</f>
        <v>2296700</v>
      </c>
      <c r="N163" s="14">
        <f>SUM(N164:N168)</f>
        <v>2151200</v>
      </c>
      <c r="O163" s="14">
        <f t="shared" ref="O163:O168" si="14">M163/L163*100</f>
        <v>112.97097884899163</v>
      </c>
      <c r="P163" s="14">
        <f t="shared" ref="P163:P168" si="15">N163/M163*100</f>
        <v>93.664823442330302</v>
      </c>
    </row>
    <row r="164" spans="3:16" s="2" customFormat="1" ht="11.65" customHeight="1" x14ac:dyDescent="0.2">
      <c r="C164" s="18"/>
      <c r="D164" s="19">
        <v>414100</v>
      </c>
      <c r="E164" s="27" t="s">
        <v>117</v>
      </c>
      <c r="F164" s="14"/>
      <c r="G164" s="14"/>
      <c r="H164" s="14"/>
      <c r="I164" s="14"/>
      <c r="J164" s="14"/>
      <c r="K164" s="23"/>
      <c r="L164" s="20">
        <f>L312</f>
        <v>30000</v>
      </c>
      <c r="M164" s="20">
        <f>M312</f>
        <v>30000</v>
      </c>
      <c r="N164" s="20">
        <f>N312</f>
        <v>30000</v>
      </c>
      <c r="O164" s="20">
        <f t="shared" si="14"/>
        <v>100</v>
      </c>
      <c r="P164" s="20">
        <f t="shared" si="15"/>
        <v>100</v>
      </c>
    </row>
    <row r="165" spans="3:16" s="2" customFormat="1" ht="11.65" customHeight="1" x14ac:dyDescent="0.2">
      <c r="C165" s="18"/>
      <c r="D165" s="19">
        <v>415200</v>
      </c>
      <c r="E165" s="27" t="s">
        <v>284</v>
      </c>
      <c r="F165" s="14"/>
      <c r="G165" s="14"/>
      <c r="H165" s="14" t="s">
        <v>11</v>
      </c>
      <c r="I165" s="14" t="s">
        <v>11</v>
      </c>
      <c r="J165" s="20">
        <f>J227+J228</f>
        <v>28500</v>
      </c>
      <c r="K165" s="21" t="e">
        <f>ROUND(#REF!,0)</f>
        <v>#REF!</v>
      </c>
      <c r="L165" s="20">
        <f>L227+L228</f>
        <v>18500</v>
      </c>
      <c r="M165" s="20">
        <f>M227+M228</f>
        <v>18500</v>
      </c>
      <c r="N165" s="20">
        <f>N227+N228</f>
        <v>18500</v>
      </c>
      <c r="O165" s="20">
        <f t="shared" si="14"/>
        <v>100</v>
      </c>
      <c r="P165" s="20">
        <f t="shared" si="15"/>
        <v>100</v>
      </c>
    </row>
    <row r="166" spans="3:16" s="2" customFormat="1" ht="11.65" customHeight="1" x14ac:dyDescent="0.2">
      <c r="C166" s="18"/>
      <c r="D166" s="19">
        <v>415200</v>
      </c>
      <c r="E166" s="27" t="s">
        <v>285</v>
      </c>
      <c r="F166" s="20">
        <v>675000</v>
      </c>
      <c r="G166" s="20">
        <v>700000</v>
      </c>
      <c r="H166" s="20">
        <v>873000</v>
      </c>
      <c r="I166" s="20" t="e">
        <f>NA()</f>
        <v>#N/A</v>
      </c>
      <c r="J166" s="20" t="e">
        <f>SUM(J276:J284)+SUM(J320:J331)+#REF!+J243</f>
        <v>#REF!</v>
      </c>
      <c r="K166" s="21" t="e">
        <f>ROUND(#REF!,0)</f>
        <v>#REF!</v>
      </c>
      <c r="L166" s="20">
        <f>SUM(L276:L284)+SUM(L320:L334)+L242</f>
        <v>609500</v>
      </c>
      <c r="M166" s="20">
        <f>SUM(M276:M284)+SUM(M320:M334)+M242</f>
        <v>607100</v>
      </c>
      <c r="N166" s="20">
        <f>SUM(N276:N284)+SUM(N320:N334)+N242</f>
        <v>602700</v>
      </c>
      <c r="O166" s="20">
        <f t="shared" si="14"/>
        <v>99.606234618539787</v>
      </c>
      <c r="P166" s="20">
        <f t="shared" si="15"/>
        <v>99.275242958326473</v>
      </c>
    </row>
    <row r="167" spans="3:16" s="2" customFormat="1" ht="11.65" customHeight="1" x14ac:dyDescent="0.2">
      <c r="C167" s="18"/>
      <c r="D167" s="19">
        <v>416100</v>
      </c>
      <c r="E167" s="27" t="s">
        <v>286</v>
      </c>
      <c r="F167" s="20"/>
      <c r="G167" s="20"/>
      <c r="H167" s="20"/>
      <c r="I167" s="20"/>
      <c r="J167" s="20"/>
      <c r="K167" s="21"/>
      <c r="L167" s="20">
        <f>L264+L314+L426</f>
        <v>1217000</v>
      </c>
      <c r="M167" s="20">
        <f>M264+M314+M426</f>
        <v>1467100</v>
      </c>
      <c r="N167" s="20">
        <f>N264+N314+N426</f>
        <v>1340000</v>
      </c>
      <c r="O167" s="20">
        <f t="shared" si="14"/>
        <v>120.55053410024649</v>
      </c>
      <c r="P167" s="20">
        <f t="shared" si="15"/>
        <v>91.336650535069182</v>
      </c>
    </row>
    <row r="168" spans="3:16" s="2" customFormat="1" ht="11.65" customHeight="1" x14ac:dyDescent="0.2">
      <c r="C168" s="18"/>
      <c r="D168" s="19">
        <v>416300</v>
      </c>
      <c r="E168" s="27" t="s">
        <v>211</v>
      </c>
      <c r="F168" s="20"/>
      <c r="G168" s="20"/>
      <c r="H168" s="20"/>
      <c r="I168" s="20"/>
      <c r="J168" s="20"/>
      <c r="K168" s="21"/>
      <c r="L168" s="20">
        <f>L427</f>
        <v>158000</v>
      </c>
      <c r="M168" s="20">
        <f>M427</f>
        <v>174000</v>
      </c>
      <c r="N168" s="20">
        <f>N427</f>
        <v>160000</v>
      </c>
      <c r="O168" s="20">
        <f t="shared" si="14"/>
        <v>110.12658227848102</v>
      </c>
      <c r="P168" s="20">
        <f t="shared" si="15"/>
        <v>91.954022988505741</v>
      </c>
    </row>
    <row r="169" spans="3:16" s="2" customFormat="1" ht="11.65" customHeight="1" x14ac:dyDescent="0.2">
      <c r="C169" s="18"/>
      <c r="D169" s="19"/>
      <c r="E169" s="27"/>
      <c r="F169" s="20"/>
      <c r="G169" s="20"/>
      <c r="H169" s="20"/>
      <c r="I169" s="20"/>
      <c r="J169" s="20"/>
      <c r="K169" s="21"/>
      <c r="L169" s="20"/>
      <c r="M169" s="20"/>
      <c r="N169" s="20"/>
      <c r="O169" s="14"/>
      <c r="P169" s="14"/>
    </row>
    <row r="170" spans="3:16" s="8" customFormat="1" ht="11.65" customHeight="1" x14ac:dyDescent="0.2">
      <c r="C170" s="18" t="s">
        <v>26</v>
      </c>
      <c r="D170" s="16">
        <v>415230</v>
      </c>
      <c r="E170" s="47" t="s">
        <v>32</v>
      </c>
      <c r="F170" s="14"/>
      <c r="G170" s="14"/>
      <c r="H170" s="14"/>
      <c r="I170" s="14"/>
      <c r="J170" s="14"/>
      <c r="K170" s="23"/>
      <c r="L170" s="14">
        <f>SUM(L171:L172)</f>
        <v>70500</v>
      </c>
      <c r="M170" s="14">
        <f>SUM(M171:M173)</f>
        <v>60500</v>
      </c>
      <c r="N170" s="14">
        <f>SUM(N171:N172)</f>
        <v>50500</v>
      </c>
      <c r="O170" s="14">
        <f t="shared" ref="O170:P172" si="16">M170/L170*100</f>
        <v>85.815602836879435</v>
      </c>
      <c r="P170" s="14">
        <f t="shared" si="16"/>
        <v>83.471074380165291</v>
      </c>
    </row>
    <row r="171" spans="3:16" s="2" customFormat="1" ht="11.65" customHeight="1" x14ac:dyDescent="0.2">
      <c r="C171" s="18"/>
      <c r="D171" s="19">
        <v>415200</v>
      </c>
      <c r="E171" s="27" t="s">
        <v>33</v>
      </c>
      <c r="F171" s="20"/>
      <c r="G171" s="20"/>
      <c r="H171" s="20"/>
      <c r="I171" s="20"/>
      <c r="J171" s="20"/>
      <c r="K171" s="21"/>
      <c r="L171" s="20">
        <f>L395+L534</f>
        <v>50500</v>
      </c>
      <c r="M171" s="20">
        <f>M395</f>
        <v>30500</v>
      </c>
      <c r="N171" s="20">
        <f>N395+N534</f>
        <v>30500</v>
      </c>
      <c r="O171" s="20">
        <f t="shared" si="16"/>
        <v>60.396039603960396</v>
      </c>
      <c r="P171" s="20">
        <f t="shared" si="16"/>
        <v>100</v>
      </c>
    </row>
    <row r="172" spans="3:16" s="2" customFormat="1" ht="11.65" customHeight="1" x14ac:dyDescent="0.2">
      <c r="C172" s="18"/>
      <c r="D172" s="19">
        <v>415200</v>
      </c>
      <c r="E172" s="27" t="s">
        <v>334</v>
      </c>
      <c r="F172" s="20"/>
      <c r="G172" s="20"/>
      <c r="H172" s="20"/>
      <c r="I172" s="20"/>
      <c r="J172" s="20"/>
      <c r="K172" s="21"/>
      <c r="L172" s="20">
        <f>L396</f>
        <v>20000</v>
      </c>
      <c r="M172" s="20">
        <f>M396</f>
        <v>10000</v>
      </c>
      <c r="N172" s="20">
        <f>N396</f>
        <v>20000</v>
      </c>
      <c r="O172" s="20">
        <f t="shared" si="16"/>
        <v>50</v>
      </c>
      <c r="P172" s="20">
        <f t="shared" si="16"/>
        <v>200</v>
      </c>
    </row>
    <row r="173" spans="3:16" s="2" customFormat="1" ht="11.65" customHeight="1" x14ac:dyDescent="0.2">
      <c r="C173" s="18"/>
      <c r="D173" s="19">
        <v>415200</v>
      </c>
      <c r="E173" s="27" t="s">
        <v>348</v>
      </c>
      <c r="F173" s="20"/>
      <c r="G173" s="20"/>
      <c r="H173" s="20"/>
      <c r="I173" s="20"/>
      <c r="J173" s="20"/>
      <c r="K173" s="21"/>
      <c r="L173" s="20">
        <f>L357</f>
        <v>0</v>
      </c>
      <c r="M173" s="20">
        <f>M357</f>
        <v>20000</v>
      </c>
      <c r="N173" s="20">
        <f>N357</f>
        <v>0</v>
      </c>
      <c r="O173" s="20" t="s">
        <v>11</v>
      </c>
      <c r="P173" s="20">
        <f>N173/M173*100</f>
        <v>0</v>
      </c>
    </row>
    <row r="174" spans="3:16" s="2" customFormat="1" ht="11.65" customHeight="1" x14ac:dyDescent="0.2">
      <c r="C174" s="18"/>
      <c r="D174" s="19"/>
      <c r="E174" s="27"/>
      <c r="F174" s="20"/>
      <c r="G174" s="20"/>
      <c r="H174" s="20"/>
      <c r="I174" s="20"/>
      <c r="J174" s="20"/>
      <c r="K174" s="21"/>
      <c r="L174" s="20"/>
      <c r="M174" s="20"/>
      <c r="N174" s="20"/>
      <c r="O174" s="14"/>
      <c r="P174" s="14"/>
    </row>
    <row r="175" spans="3:16" s="2" customFormat="1" ht="11.65" customHeight="1" x14ac:dyDescent="0.2">
      <c r="C175" s="18" t="s">
        <v>31</v>
      </c>
      <c r="D175" s="16">
        <v>413000</v>
      </c>
      <c r="E175" s="47" t="s">
        <v>258</v>
      </c>
      <c r="F175" s="14">
        <f>SUM(F177)</f>
        <v>400000</v>
      </c>
      <c r="G175" s="14">
        <f>SUM(G177)</f>
        <v>420000</v>
      </c>
      <c r="H175" s="14">
        <f>SUM(H177)</f>
        <v>470000</v>
      </c>
      <c r="I175" s="14" t="e">
        <f>SUM(I177)</f>
        <v>#N/A</v>
      </c>
      <c r="J175" s="14">
        <f>SUM(J177)</f>
        <v>350000</v>
      </c>
      <c r="K175" s="23" t="e">
        <f>ROUND(#REF!,0)</f>
        <v>#REF!</v>
      </c>
      <c r="L175" s="14">
        <f>SUM(L176:L177)</f>
        <v>313000</v>
      </c>
      <c r="M175" s="14">
        <f>SUM(M176:M177)</f>
        <v>291500</v>
      </c>
      <c r="N175" s="14">
        <f>SUM(N176:N177)</f>
        <v>312400</v>
      </c>
      <c r="O175" s="14">
        <f t="shared" ref="O175:O183" si="17">M175/L175*100</f>
        <v>93.130990415335475</v>
      </c>
      <c r="P175" s="14">
        <f>N175/M175*100</f>
        <v>107.16981132075472</v>
      </c>
    </row>
    <row r="176" spans="3:16" s="2" customFormat="1" ht="11.65" customHeight="1" x14ac:dyDescent="0.2">
      <c r="C176" s="18"/>
      <c r="D176" s="19">
        <v>413100</v>
      </c>
      <c r="E176" s="27" t="s">
        <v>287</v>
      </c>
      <c r="F176" s="20"/>
      <c r="G176" s="20"/>
      <c r="H176" s="20"/>
      <c r="I176" s="20"/>
      <c r="J176" s="20"/>
      <c r="K176" s="21"/>
      <c r="L176" s="20">
        <f>L398</f>
        <v>192500</v>
      </c>
      <c r="M176" s="20">
        <f>M398</f>
        <v>192500</v>
      </c>
      <c r="N176" s="20">
        <f>N398</f>
        <v>192500</v>
      </c>
      <c r="O176" s="20">
        <f t="shared" si="17"/>
        <v>100</v>
      </c>
      <c r="P176" s="20">
        <f>N176/M176*100</f>
        <v>100</v>
      </c>
    </row>
    <row r="177" spans="3:16" s="2" customFormat="1" ht="11.65" customHeight="1" x14ac:dyDescent="0.2">
      <c r="C177" s="18"/>
      <c r="D177" s="19">
        <v>413300</v>
      </c>
      <c r="E177" s="27" t="s">
        <v>288</v>
      </c>
      <c r="F177" s="20">
        <v>400000</v>
      </c>
      <c r="G177" s="20">
        <v>420000</v>
      </c>
      <c r="H177" s="20">
        <v>470000</v>
      </c>
      <c r="I177" s="20" t="e">
        <f>NA()</f>
        <v>#N/A</v>
      </c>
      <c r="J177" s="20">
        <f>J399</f>
        <v>350000</v>
      </c>
      <c r="K177" s="21" t="e">
        <f>ROUND(#REF!,0)</f>
        <v>#REF!</v>
      </c>
      <c r="L177" s="20">
        <f>L399+L535</f>
        <v>120500</v>
      </c>
      <c r="M177" s="20">
        <f>M399+M535</f>
        <v>99000</v>
      </c>
      <c r="N177" s="20">
        <f>N399+N535</f>
        <v>119900</v>
      </c>
      <c r="O177" s="20">
        <f t="shared" si="17"/>
        <v>82.15767634854771</v>
      </c>
      <c r="P177" s="20">
        <f>N177/M177*100</f>
        <v>121.1111111111111</v>
      </c>
    </row>
    <row r="178" spans="3:16" s="2" customFormat="1" ht="11.65" customHeight="1" x14ac:dyDescent="0.2">
      <c r="C178" s="18"/>
      <c r="D178" s="19"/>
      <c r="E178" s="27"/>
      <c r="F178" s="20"/>
      <c r="G178" s="20"/>
      <c r="H178" s="20"/>
      <c r="I178" s="20"/>
      <c r="J178" s="20"/>
      <c r="K178" s="21"/>
      <c r="L178" s="20"/>
      <c r="M178" s="20"/>
      <c r="N178" s="20"/>
      <c r="O178" s="20"/>
      <c r="P178" s="20"/>
    </row>
    <row r="179" spans="3:16" s="2" customFormat="1" ht="11.65" customHeight="1" x14ac:dyDescent="0.2">
      <c r="C179" s="18" t="s">
        <v>322</v>
      </c>
      <c r="D179" s="16">
        <v>418000</v>
      </c>
      <c r="E179" s="47" t="s">
        <v>254</v>
      </c>
      <c r="F179" s="20"/>
      <c r="G179" s="20"/>
      <c r="H179" s="20"/>
      <c r="I179" s="20"/>
      <c r="J179" s="20"/>
      <c r="K179" s="21"/>
      <c r="L179" s="14">
        <f>L180</f>
        <v>7200</v>
      </c>
      <c r="M179" s="14">
        <f>M180</f>
        <v>7200</v>
      </c>
      <c r="N179" s="14">
        <f>N180</f>
        <v>2100</v>
      </c>
      <c r="O179" s="14">
        <f t="shared" si="17"/>
        <v>100</v>
      </c>
      <c r="P179" s="14">
        <f>N179/M179*100</f>
        <v>29.166666666666668</v>
      </c>
    </row>
    <row r="180" spans="3:16" s="2" customFormat="1" ht="11.65" customHeight="1" x14ac:dyDescent="0.2">
      <c r="C180" s="18"/>
      <c r="D180" s="19">
        <v>418100</v>
      </c>
      <c r="E180" s="27" t="s">
        <v>139</v>
      </c>
      <c r="F180" s="20"/>
      <c r="G180" s="20"/>
      <c r="H180" s="20"/>
      <c r="I180" s="20"/>
      <c r="J180" s="20"/>
      <c r="K180" s="21"/>
      <c r="L180" s="20">
        <f>L401</f>
        <v>7200</v>
      </c>
      <c r="M180" s="20">
        <f>M401</f>
        <v>7200</v>
      </c>
      <c r="N180" s="20">
        <f>N401</f>
        <v>2100</v>
      </c>
      <c r="O180" s="20">
        <f t="shared" si="17"/>
        <v>100</v>
      </c>
      <c r="P180" s="20">
        <f>N180/M180*100</f>
        <v>29.166666666666668</v>
      </c>
    </row>
    <row r="181" spans="3:16" s="2" customFormat="1" ht="11.65" customHeight="1" x14ac:dyDescent="0.2">
      <c r="C181" s="18"/>
      <c r="D181" s="19"/>
      <c r="E181" s="27"/>
      <c r="F181" s="20"/>
      <c r="G181" s="20"/>
      <c r="H181" s="20"/>
      <c r="I181" s="20"/>
      <c r="J181" s="20"/>
      <c r="K181" s="21"/>
      <c r="L181" s="20"/>
      <c r="M181" s="20"/>
      <c r="N181" s="20"/>
      <c r="O181" s="20"/>
      <c r="P181" s="20"/>
    </row>
    <row r="182" spans="3:16" s="8" customFormat="1" ht="11.65" customHeight="1" x14ac:dyDescent="0.2">
      <c r="C182" s="18" t="s">
        <v>34</v>
      </c>
      <c r="D182" s="16">
        <v>419000</v>
      </c>
      <c r="E182" s="47" t="s">
        <v>119</v>
      </c>
      <c r="F182" s="14"/>
      <c r="G182" s="14"/>
      <c r="H182" s="14"/>
      <c r="I182" s="14"/>
      <c r="J182" s="14"/>
      <c r="K182" s="23"/>
      <c r="L182" s="14">
        <f>L183</f>
        <v>10000</v>
      </c>
      <c r="M182" s="14">
        <f>M183</f>
        <v>46500</v>
      </c>
      <c r="N182" s="14">
        <f>N183</f>
        <v>10000</v>
      </c>
      <c r="O182" s="14">
        <f t="shared" si="17"/>
        <v>465.00000000000006</v>
      </c>
      <c r="P182" s="14">
        <f>N182/M182*100</f>
        <v>21.50537634408602</v>
      </c>
    </row>
    <row r="183" spans="3:16" s="2" customFormat="1" ht="11.65" customHeight="1" x14ac:dyDescent="0.2">
      <c r="C183" s="18"/>
      <c r="D183" s="19">
        <v>419100</v>
      </c>
      <c r="E183" s="27" t="s">
        <v>119</v>
      </c>
      <c r="F183" s="20"/>
      <c r="G183" s="20"/>
      <c r="H183" s="20"/>
      <c r="I183" s="20"/>
      <c r="J183" s="20"/>
      <c r="K183" s="21"/>
      <c r="L183" s="20">
        <f>L245</f>
        <v>10000</v>
      </c>
      <c r="M183" s="20">
        <f>M245</f>
        <v>46500</v>
      </c>
      <c r="N183" s="20">
        <f>N245</f>
        <v>10000</v>
      </c>
      <c r="O183" s="20">
        <f t="shared" si="17"/>
        <v>465.00000000000006</v>
      </c>
      <c r="P183" s="20">
        <f>N183/M183*100</f>
        <v>21.50537634408602</v>
      </c>
    </row>
    <row r="184" spans="3:16" s="2" customFormat="1" ht="11.65" customHeight="1" x14ac:dyDescent="0.2">
      <c r="C184" s="18"/>
      <c r="D184" s="19"/>
      <c r="E184" s="27"/>
      <c r="F184" s="20"/>
      <c r="G184" s="20"/>
      <c r="H184" s="20"/>
      <c r="I184" s="20"/>
      <c r="J184" s="20"/>
      <c r="K184" s="21"/>
      <c r="L184" s="20"/>
      <c r="M184" s="20"/>
      <c r="N184" s="20"/>
      <c r="O184" s="14"/>
      <c r="P184" s="14"/>
    </row>
    <row r="185" spans="3:16" s="8" customFormat="1" ht="11.65" customHeight="1" x14ac:dyDescent="0.2">
      <c r="C185" s="18" t="s">
        <v>35</v>
      </c>
      <c r="D185" s="16">
        <v>487000</v>
      </c>
      <c r="E185" s="47" t="s">
        <v>207</v>
      </c>
      <c r="F185" s="14"/>
      <c r="G185" s="14"/>
      <c r="H185" s="14"/>
      <c r="I185" s="14"/>
      <c r="J185" s="14"/>
      <c r="K185" s="23"/>
      <c r="L185" s="14">
        <f>L186+L187</f>
        <v>43350</v>
      </c>
      <c r="M185" s="14">
        <f>M186+M187</f>
        <v>45000</v>
      </c>
      <c r="N185" s="14">
        <f>N186+N187</f>
        <v>45000</v>
      </c>
      <c r="O185" s="14">
        <f t="shared" ref="O185:P187" si="18">M185/L185*100</f>
        <v>103.80622837370241</v>
      </c>
      <c r="P185" s="14">
        <f t="shared" si="18"/>
        <v>100</v>
      </c>
    </row>
    <row r="186" spans="3:16" s="2" customFormat="1" ht="23.25" customHeight="1" x14ac:dyDescent="0.2">
      <c r="C186" s="18"/>
      <c r="D186" s="19">
        <v>487400</v>
      </c>
      <c r="E186" s="27" t="s">
        <v>208</v>
      </c>
      <c r="F186" s="20"/>
      <c r="G186" s="20"/>
      <c r="H186" s="20"/>
      <c r="I186" s="20"/>
      <c r="J186" s="20"/>
      <c r="K186" s="21"/>
      <c r="L186" s="20">
        <f>L300</f>
        <v>2000</v>
      </c>
      <c r="M186" s="20">
        <f>M300</f>
        <v>2000</v>
      </c>
      <c r="N186" s="20">
        <f>N300</f>
        <v>2000</v>
      </c>
      <c r="O186" s="20">
        <f t="shared" si="18"/>
        <v>100</v>
      </c>
      <c r="P186" s="20">
        <f t="shared" si="18"/>
        <v>100</v>
      </c>
    </row>
    <row r="187" spans="3:16" s="2" customFormat="1" ht="11.65" customHeight="1" x14ac:dyDescent="0.2">
      <c r="C187" s="18"/>
      <c r="D187" s="19">
        <v>487400</v>
      </c>
      <c r="E187" s="27" t="s">
        <v>212</v>
      </c>
      <c r="F187" s="23"/>
      <c r="G187" s="23"/>
      <c r="H187" s="23"/>
      <c r="I187" s="23"/>
      <c r="J187" s="23"/>
      <c r="K187" s="23"/>
      <c r="L187" s="20">
        <f>L428</f>
        <v>41350</v>
      </c>
      <c r="M187" s="20">
        <f>M428</f>
        <v>43000</v>
      </c>
      <c r="N187" s="20">
        <f>N428</f>
        <v>43000</v>
      </c>
      <c r="O187" s="20">
        <f t="shared" si="18"/>
        <v>103.99032648125757</v>
      </c>
      <c r="P187" s="20">
        <f t="shared" si="18"/>
        <v>100</v>
      </c>
    </row>
    <row r="188" spans="3:16" s="2" customFormat="1" ht="10.5" customHeight="1" x14ac:dyDescent="0.2">
      <c r="C188" s="18"/>
      <c r="D188" s="16"/>
      <c r="E188" s="27"/>
      <c r="F188" s="23"/>
      <c r="G188" s="23"/>
      <c r="H188" s="23"/>
      <c r="I188" s="23"/>
      <c r="J188" s="23"/>
      <c r="K188" s="23"/>
      <c r="L188" s="23"/>
      <c r="M188" s="23"/>
      <c r="N188" s="23"/>
      <c r="O188" s="14"/>
      <c r="P188" s="14"/>
    </row>
    <row r="189" spans="3:16" s="2" customFormat="1" ht="11.65" customHeight="1" x14ac:dyDescent="0.2">
      <c r="C189" s="18"/>
      <c r="D189" s="16"/>
      <c r="E189" s="47" t="s">
        <v>143</v>
      </c>
      <c r="F189" s="23"/>
      <c r="G189" s="23"/>
      <c r="H189" s="23"/>
      <c r="I189" s="23"/>
      <c r="J189" s="23"/>
      <c r="K189" s="23"/>
      <c r="L189" s="14"/>
      <c r="M189" s="14"/>
      <c r="N189" s="14"/>
      <c r="O189" s="14"/>
      <c r="P189" s="14"/>
    </row>
    <row r="190" spans="3:16" s="2" customFormat="1" ht="11.65" customHeight="1" x14ac:dyDescent="0.2">
      <c r="C190" s="18" t="s">
        <v>36</v>
      </c>
      <c r="D190" s="16">
        <v>511000</v>
      </c>
      <c r="E190" s="47" t="s">
        <v>84</v>
      </c>
      <c r="F190" s="14">
        <v>370000</v>
      </c>
      <c r="G190" s="14">
        <f>SUM(G191:G194)</f>
        <v>1253000</v>
      </c>
      <c r="H190" s="14">
        <f>SUM(H191:H194)</f>
        <v>1800000</v>
      </c>
      <c r="I190" s="14" t="e">
        <f>SUM(I191:I194)</f>
        <v>#N/A</v>
      </c>
      <c r="J190" s="14" t="e">
        <f>SUM(J191:J194)</f>
        <v>#REF!</v>
      </c>
      <c r="K190" s="23" t="e">
        <f>ROUND(#REF!,0)</f>
        <v>#REF!</v>
      </c>
      <c r="L190" s="14">
        <f>SUM(L191:L194)+L195</f>
        <v>258850</v>
      </c>
      <c r="M190" s="14">
        <f>SUM(M191:M194)+M195</f>
        <v>328800</v>
      </c>
      <c r="N190" s="14">
        <f>SUM(N191:N194)+N195</f>
        <v>200500</v>
      </c>
      <c r="O190" s="14">
        <f t="shared" ref="O190:O197" si="19">M190/L190*100</f>
        <v>127.02337260961947</v>
      </c>
      <c r="P190" s="14">
        <f>N190/M190*100</f>
        <v>60.979318734793189</v>
      </c>
    </row>
    <row r="191" spans="3:16" s="2" customFormat="1" ht="11.65" customHeight="1" x14ac:dyDescent="0.2">
      <c r="C191" s="16"/>
      <c r="D191" s="19">
        <v>511100</v>
      </c>
      <c r="E191" s="27" t="s">
        <v>111</v>
      </c>
      <c r="F191" s="23" t="s">
        <v>11</v>
      </c>
      <c r="G191" s="20">
        <v>10000</v>
      </c>
      <c r="H191" s="20">
        <v>50000</v>
      </c>
      <c r="I191" s="20" t="e">
        <f>NA()</f>
        <v>#N/A</v>
      </c>
      <c r="J191" s="20">
        <f>J358</f>
        <v>10000</v>
      </c>
      <c r="K191" s="21" t="e">
        <f>ROUND(#REF!,0)</f>
        <v>#REF!</v>
      </c>
      <c r="L191" s="20">
        <f>L358</f>
        <v>50000</v>
      </c>
      <c r="M191" s="20">
        <f>M358</f>
        <v>73100</v>
      </c>
      <c r="N191" s="20">
        <f>N358</f>
        <v>20000</v>
      </c>
      <c r="O191" s="20">
        <f t="shared" si="19"/>
        <v>146.19999999999999</v>
      </c>
      <c r="P191" s="20">
        <f>N191/M191*100</f>
        <v>27.359781121751027</v>
      </c>
    </row>
    <row r="192" spans="3:16" s="11" customFormat="1" ht="24.95" customHeight="1" x14ac:dyDescent="0.2">
      <c r="C192" s="16"/>
      <c r="D192" s="19">
        <v>511200</v>
      </c>
      <c r="E192" s="27" t="s">
        <v>142</v>
      </c>
      <c r="F192" s="23" t="s">
        <v>11</v>
      </c>
      <c r="G192" s="20">
        <v>1106000</v>
      </c>
      <c r="H192" s="20">
        <v>1500000</v>
      </c>
      <c r="I192" s="20" t="e">
        <f>NA()</f>
        <v>#N/A</v>
      </c>
      <c r="J192" s="20">
        <f>J360</f>
        <v>0</v>
      </c>
      <c r="K192" s="21" t="e">
        <f>ROUND(#REF!,0)</f>
        <v>#REF!</v>
      </c>
      <c r="L192" s="20">
        <f>L335+L364+L485</f>
        <v>150850</v>
      </c>
      <c r="M192" s="20">
        <f>M335+M364+M485</f>
        <v>208400</v>
      </c>
      <c r="N192" s="20">
        <f>N335+N364+N485</f>
        <v>120000</v>
      </c>
      <c r="O192" s="20">
        <f t="shared" si="19"/>
        <v>138.15048060987735</v>
      </c>
      <c r="P192" s="20">
        <f>N192/M192*100</f>
        <v>57.581573896353163</v>
      </c>
    </row>
    <row r="193" spans="3:16" s="2" customFormat="1" ht="11.65" customHeight="1" x14ac:dyDescent="0.2">
      <c r="C193" s="16"/>
      <c r="D193" s="19">
        <v>511300</v>
      </c>
      <c r="E193" s="27" t="s">
        <v>112</v>
      </c>
      <c r="F193" s="23" t="s">
        <v>11</v>
      </c>
      <c r="G193" s="20">
        <v>37000</v>
      </c>
      <c r="H193" s="20">
        <v>50000</v>
      </c>
      <c r="I193" s="20" t="e">
        <f>NA()</f>
        <v>#N/A</v>
      </c>
      <c r="J193" s="20" t="e">
        <f>#REF!+#REF!+#REF!+J452+#REF!</f>
        <v>#REF!</v>
      </c>
      <c r="K193" s="21" t="e">
        <f>ROUND(#REF!,0)</f>
        <v>#REF!</v>
      </c>
      <c r="L193" s="20">
        <f>L389+L453+L500+L247+L431+L230+L486+L538+L515</f>
        <v>44000</v>
      </c>
      <c r="M193" s="20">
        <f>M389+M453+M500+M247+M431+M230+M486+M538+M515</f>
        <v>35300</v>
      </c>
      <c r="N193" s="20">
        <f>N389+N453+N500+N247+N431+N230+N486+N538+N515</f>
        <v>31500</v>
      </c>
      <c r="O193" s="20">
        <f t="shared" si="19"/>
        <v>80.22727272727272</v>
      </c>
      <c r="P193" s="20">
        <f>N193/M193*100</f>
        <v>89.23512747875354</v>
      </c>
    </row>
    <row r="194" spans="3:16" s="2" customFormat="1" ht="11.65" customHeight="1" x14ac:dyDescent="0.2">
      <c r="C194" s="16"/>
      <c r="D194" s="19">
        <v>511700</v>
      </c>
      <c r="E194" s="27" t="s">
        <v>289</v>
      </c>
      <c r="F194" s="23" t="s">
        <v>11</v>
      </c>
      <c r="G194" s="20">
        <v>100000</v>
      </c>
      <c r="H194" s="20">
        <v>200000</v>
      </c>
      <c r="I194" s="20" t="e">
        <f>NA()</f>
        <v>#N/A</v>
      </c>
      <c r="J194" s="20" t="e">
        <f>J362+#REF!</f>
        <v>#REF!</v>
      </c>
      <c r="K194" s="21" t="e">
        <f>ROUND(#REF!,0)</f>
        <v>#REF!</v>
      </c>
      <c r="L194" s="20">
        <f>L362</f>
        <v>10000</v>
      </c>
      <c r="M194" s="20">
        <f>M362</f>
        <v>12000</v>
      </c>
      <c r="N194" s="20">
        <f>N362</f>
        <v>25000</v>
      </c>
      <c r="O194" s="20">
        <f t="shared" si="19"/>
        <v>120</v>
      </c>
      <c r="P194" s="20">
        <f>N194/M194*100</f>
        <v>208.33333333333334</v>
      </c>
    </row>
    <row r="195" spans="3:16" s="2" customFormat="1" ht="11.65" customHeight="1" x14ac:dyDescent="0.2">
      <c r="C195" s="16"/>
      <c r="D195" s="16">
        <v>513100</v>
      </c>
      <c r="E195" s="47" t="s">
        <v>236</v>
      </c>
      <c r="F195" s="23"/>
      <c r="G195" s="20"/>
      <c r="H195" s="20"/>
      <c r="I195" s="20"/>
      <c r="J195" s="20"/>
      <c r="K195" s="21"/>
      <c r="L195" s="14">
        <f>L196</f>
        <v>4000</v>
      </c>
      <c r="M195" s="14">
        <f>M196</f>
        <v>0</v>
      </c>
      <c r="N195" s="14">
        <f>N196</f>
        <v>4000</v>
      </c>
      <c r="O195" s="14">
        <f t="shared" si="19"/>
        <v>0</v>
      </c>
      <c r="P195" s="14" t="s">
        <v>11</v>
      </c>
    </row>
    <row r="196" spans="3:16" s="2" customFormat="1" ht="11.65" customHeight="1" x14ac:dyDescent="0.2">
      <c r="C196" s="16"/>
      <c r="D196" s="19">
        <v>513100</v>
      </c>
      <c r="E196" s="27" t="s">
        <v>236</v>
      </c>
      <c r="F196" s="23"/>
      <c r="G196" s="20"/>
      <c r="H196" s="20"/>
      <c r="I196" s="20"/>
      <c r="J196" s="20"/>
      <c r="K196" s="21"/>
      <c r="L196" s="20">
        <f>L367</f>
        <v>4000</v>
      </c>
      <c r="M196" s="20">
        <f>M367</f>
        <v>0</v>
      </c>
      <c r="N196" s="20">
        <f>N367</f>
        <v>4000</v>
      </c>
      <c r="O196" s="20">
        <f t="shared" si="19"/>
        <v>0</v>
      </c>
      <c r="P196" s="20" t="s">
        <v>11</v>
      </c>
    </row>
    <row r="197" spans="3:16" s="2" customFormat="1" ht="11.65" customHeight="1" x14ac:dyDescent="0.2">
      <c r="C197" s="18" t="s">
        <v>115</v>
      </c>
      <c r="D197" s="42"/>
      <c r="E197" s="47" t="s">
        <v>255</v>
      </c>
      <c r="F197" s="14"/>
      <c r="G197" s="14"/>
      <c r="H197" s="14"/>
      <c r="I197" s="14"/>
      <c r="J197" s="14"/>
      <c r="K197" s="23"/>
      <c r="L197" s="14">
        <f>L170+L190</f>
        <v>329350</v>
      </c>
      <c r="M197" s="14">
        <f>M170+M190</f>
        <v>389300</v>
      </c>
      <c r="N197" s="14">
        <f>N170+N190</f>
        <v>251000</v>
      </c>
      <c r="O197" s="14">
        <f t="shared" si="19"/>
        <v>118.20252011537877</v>
      </c>
      <c r="P197" s="14">
        <f>N197/M197*100</f>
        <v>64.474698176213721</v>
      </c>
    </row>
    <row r="198" spans="3:16" s="2" customFormat="1" ht="10.5" customHeight="1" x14ac:dyDescent="0.2">
      <c r="C198" s="18"/>
      <c r="D198" s="42"/>
      <c r="E198" s="47"/>
      <c r="F198" s="14"/>
      <c r="G198" s="14"/>
      <c r="H198" s="14"/>
      <c r="I198" s="14"/>
      <c r="J198" s="14"/>
      <c r="K198" s="23"/>
      <c r="L198" s="14"/>
      <c r="M198" s="14"/>
      <c r="N198" s="14"/>
      <c r="O198" s="14"/>
      <c r="P198" s="14"/>
    </row>
    <row r="199" spans="3:16" s="2" customFormat="1" ht="11.65" customHeight="1" x14ac:dyDescent="0.2">
      <c r="C199" s="18" t="s">
        <v>182</v>
      </c>
      <c r="D199" s="16">
        <v>621000</v>
      </c>
      <c r="E199" s="47" t="s">
        <v>247</v>
      </c>
      <c r="F199" s="14">
        <f>SUM(F200:F200)</f>
        <v>75000</v>
      </c>
      <c r="G199" s="14">
        <f>SUM(G200:G200)</f>
        <v>3700000</v>
      </c>
      <c r="H199" s="14">
        <f>SUM(H200:H200)</f>
        <v>135000</v>
      </c>
      <c r="I199" s="14" t="e">
        <f>SUM(I200:I200)</f>
        <v>#N/A</v>
      </c>
      <c r="J199" s="14" t="e">
        <f>SUM(J200:J200)</f>
        <v>#REF!</v>
      </c>
      <c r="K199" s="23" t="e">
        <f>ROUND(#REF!,0)</f>
        <v>#REF!</v>
      </c>
      <c r="L199" s="14">
        <f>SUM(L200:L200)</f>
        <v>437000</v>
      </c>
      <c r="M199" s="14">
        <f>SUM(M200:M200)</f>
        <v>381700</v>
      </c>
      <c r="N199" s="14">
        <f>SUM(N200:N200)</f>
        <v>481600</v>
      </c>
      <c r="O199" s="14">
        <f t="shared" ref="O199:O206" si="20">M199/L199*100</f>
        <v>87.345537757437071</v>
      </c>
      <c r="P199" s="14">
        <f t="shared" ref="P199:P206" si="21">N199/M199*100</f>
        <v>126.17238669111867</v>
      </c>
    </row>
    <row r="200" spans="3:16" s="2" customFormat="1" ht="11.65" customHeight="1" x14ac:dyDescent="0.2">
      <c r="C200" s="16"/>
      <c r="D200" s="19">
        <v>621300</v>
      </c>
      <c r="E200" s="27" t="s">
        <v>262</v>
      </c>
      <c r="F200" s="20">
        <v>75000</v>
      </c>
      <c r="G200" s="20">
        <v>3700000</v>
      </c>
      <c r="H200" s="20">
        <v>135000</v>
      </c>
      <c r="I200" s="20" t="e">
        <f>NA()</f>
        <v>#N/A</v>
      </c>
      <c r="J200" s="20" t="e">
        <f>J403+#REF!</f>
        <v>#REF!</v>
      </c>
      <c r="K200" s="21" t="e">
        <f>ROUND(#REF!,0)</f>
        <v>#REF!</v>
      </c>
      <c r="L200" s="20">
        <f>L403+L540</f>
        <v>437000</v>
      </c>
      <c r="M200" s="20">
        <f>M403+M540</f>
        <v>381700</v>
      </c>
      <c r="N200" s="20">
        <f>N403+N540</f>
        <v>481600</v>
      </c>
      <c r="O200" s="20">
        <f t="shared" si="20"/>
        <v>87.345537757437071</v>
      </c>
      <c r="P200" s="20">
        <f t="shared" si="21"/>
        <v>126.17238669111867</v>
      </c>
    </row>
    <row r="201" spans="3:16" s="2" customFormat="1" ht="11.65" customHeight="1" x14ac:dyDescent="0.2">
      <c r="C201" s="16"/>
      <c r="D201" s="19"/>
      <c r="E201" s="27"/>
      <c r="F201" s="20"/>
      <c r="G201" s="20"/>
      <c r="H201" s="20"/>
      <c r="I201" s="20"/>
      <c r="J201" s="20"/>
      <c r="K201" s="21"/>
      <c r="L201" s="20"/>
      <c r="M201" s="20"/>
      <c r="N201" s="20"/>
      <c r="O201" s="20"/>
      <c r="P201" s="20"/>
    </row>
    <row r="202" spans="3:16" s="2" customFormat="1" ht="11.65" customHeight="1" x14ac:dyDescent="0.2">
      <c r="C202" s="16" t="s">
        <v>183</v>
      </c>
      <c r="D202" s="16">
        <v>628000</v>
      </c>
      <c r="E202" s="47" t="s">
        <v>246</v>
      </c>
      <c r="F202" s="14"/>
      <c r="G202" s="14"/>
      <c r="H202" s="14"/>
      <c r="I202" s="14"/>
      <c r="J202" s="14"/>
      <c r="K202" s="23"/>
      <c r="L202" s="14">
        <f>L203</f>
        <v>423300</v>
      </c>
      <c r="M202" s="14">
        <f>M203</f>
        <v>423100</v>
      </c>
      <c r="N202" s="14">
        <f>N203</f>
        <v>423100</v>
      </c>
      <c r="O202" s="14">
        <f t="shared" si="20"/>
        <v>99.952752185211438</v>
      </c>
      <c r="P202" s="14">
        <f t="shared" si="21"/>
        <v>100</v>
      </c>
    </row>
    <row r="203" spans="3:16" s="11" customFormat="1" ht="12.75" customHeight="1" x14ac:dyDescent="0.2">
      <c r="C203" s="16"/>
      <c r="D203" s="19">
        <v>628100</v>
      </c>
      <c r="E203" s="27" t="s">
        <v>290</v>
      </c>
      <c r="F203" s="20"/>
      <c r="G203" s="20"/>
      <c r="H203" s="20"/>
      <c r="I203" s="20"/>
      <c r="J203" s="20"/>
      <c r="K203" s="21"/>
      <c r="L203" s="22">
        <f>L404</f>
        <v>423300</v>
      </c>
      <c r="M203" s="22">
        <f>M404</f>
        <v>423100</v>
      </c>
      <c r="N203" s="22">
        <f>N404</f>
        <v>423100</v>
      </c>
      <c r="O203" s="20">
        <f t="shared" si="20"/>
        <v>99.952752185211438</v>
      </c>
      <c r="P203" s="20">
        <f t="shared" si="21"/>
        <v>100</v>
      </c>
    </row>
    <row r="204" spans="3:16" s="11" customFormat="1" ht="9" customHeight="1" x14ac:dyDescent="0.2">
      <c r="C204" s="16"/>
      <c r="D204" s="19"/>
      <c r="E204" s="27"/>
      <c r="F204" s="20"/>
      <c r="G204" s="20"/>
      <c r="H204" s="20"/>
      <c r="I204" s="20"/>
      <c r="J204" s="20"/>
      <c r="K204" s="21"/>
      <c r="L204" s="22"/>
      <c r="M204" s="22"/>
      <c r="N204" s="22"/>
      <c r="O204" s="20"/>
      <c r="P204" s="20"/>
    </row>
    <row r="205" spans="3:16" s="8" customFormat="1" ht="11.65" customHeight="1" x14ac:dyDescent="0.2">
      <c r="C205" s="16" t="s">
        <v>209</v>
      </c>
      <c r="D205" s="16">
        <v>631000</v>
      </c>
      <c r="E205" s="47" t="s">
        <v>124</v>
      </c>
      <c r="F205" s="14"/>
      <c r="G205" s="14"/>
      <c r="H205" s="14"/>
      <c r="I205" s="14"/>
      <c r="J205" s="14"/>
      <c r="K205" s="23"/>
      <c r="L205" s="14">
        <f>L206</f>
        <v>197000</v>
      </c>
      <c r="M205" s="14">
        <f>M206</f>
        <v>164000</v>
      </c>
      <c r="N205" s="14">
        <f>N206</f>
        <v>0</v>
      </c>
      <c r="O205" s="14">
        <f t="shared" si="20"/>
        <v>83.248730964467015</v>
      </c>
      <c r="P205" s="14">
        <f t="shared" si="21"/>
        <v>0</v>
      </c>
    </row>
    <row r="206" spans="3:16" s="11" customFormat="1" x14ac:dyDescent="0.2">
      <c r="C206" s="16"/>
      <c r="D206" s="19">
        <v>631900</v>
      </c>
      <c r="E206" s="27" t="s">
        <v>104</v>
      </c>
      <c r="F206" s="20"/>
      <c r="G206" s="20"/>
      <c r="H206" s="20"/>
      <c r="I206" s="20"/>
      <c r="J206" s="20"/>
      <c r="K206" s="21"/>
      <c r="L206" s="20">
        <f>L407+L542+L432+L454+L467</f>
        <v>197000</v>
      </c>
      <c r="M206" s="20">
        <f>M407+M542+M432+M454+M467</f>
        <v>164000</v>
      </c>
      <c r="N206" s="20">
        <f>N407+N542+N432+N454+N467</f>
        <v>0</v>
      </c>
      <c r="O206" s="20">
        <f t="shared" si="20"/>
        <v>83.248730964467015</v>
      </c>
      <c r="P206" s="20">
        <f t="shared" si="21"/>
        <v>0</v>
      </c>
    </row>
    <row r="207" spans="3:16" s="2" customFormat="1" ht="10.5" customHeight="1" x14ac:dyDescent="0.2">
      <c r="C207" s="16"/>
      <c r="D207" s="19"/>
      <c r="E207" s="27"/>
      <c r="F207" s="20"/>
      <c r="G207" s="20"/>
      <c r="H207" s="20"/>
      <c r="I207" s="20"/>
      <c r="J207" s="20"/>
      <c r="K207" s="21"/>
      <c r="L207" s="20"/>
      <c r="M207" s="20"/>
      <c r="N207" s="20"/>
      <c r="O207" s="14"/>
      <c r="P207" s="14"/>
    </row>
    <row r="208" spans="3:16" s="8" customFormat="1" ht="11.65" customHeight="1" x14ac:dyDescent="0.2">
      <c r="C208" s="16" t="s">
        <v>245</v>
      </c>
      <c r="D208" s="16">
        <v>638000</v>
      </c>
      <c r="E208" s="47" t="s">
        <v>114</v>
      </c>
      <c r="F208" s="14"/>
      <c r="G208" s="14"/>
      <c r="H208" s="14"/>
      <c r="I208" s="14"/>
      <c r="J208" s="14"/>
      <c r="K208" s="23"/>
      <c r="L208" s="14">
        <f>L209</f>
        <v>10000</v>
      </c>
      <c r="M208" s="14">
        <f>M209</f>
        <v>64600</v>
      </c>
      <c r="N208" s="14">
        <f>N209</f>
        <v>28650</v>
      </c>
      <c r="O208" s="14">
        <f>M208/L208*100</f>
        <v>646</v>
      </c>
      <c r="P208" s="14">
        <f>N208/M208*100</f>
        <v>44.349845201238395</v>
      </c>
    </row>
    <row r="209" spans="2:16" s="11" customFormat="1" ht="12" customHeight="1" x14ac:dyDescent="0.2">
      <c r="C209" s="16"/>
      <c r="D209" s="19">
        <v>638100</v>
      </c>
      <c r="E209" s="27" t="s">
        <v>166</v>
      </c>
      <c r="F209" s="20"/>
      <c r="G209" s="20"/>
      <c r="H209" s="20"/>
      <c r="I209" s="20"/>
      <c r="J209" s="20"/>
      <c r="K209" s="21"/>
      <c r="L209" s="20">
        <f>L301+L434</f>
        <v>10000</v>
      </c>
      <c r="M209" s="20">
        <f>M301+M434</f>
        <v>64600</v>
      </c>
      <c r="N209" s="20">
        <f>N301+N434</f>
        <v>28650</v>
      </c>
      <c r="O209" s="20">
        <f>M209/L209*100</f>
        <v>646</v>
      </c>
      <c r="P209" s="20">
        <f>N209/M209*100</f>
        <v>44.349845201238395</v>
      </c>
    </row>
    <row r="210" spans="2:16" s="2" customFormat="1" ht="10.5" customHeight="1" x14ac:dyDescent="0.2">
      <c r="C210" s="16"/>
      <c r="D210" s="19"/>
      <c r="E210" s="27"/>
      <c r="F210" s="20"/>
      <c r="G210" s="20"/>
      <c r="H210" s="20"/>
      <c r="I210" s="20"/>
      <c r="J210" s="20"/>
      <c r="K210" s="21"/>
      <c r="L210" s="20"/>
      <c r="M210" s="20"/>
      <c r="N210" s="20"/>
      <c r="O210" s="14"/>
      <c r="P210" s="14"/>
    </row>
    <row r="211" spans="2:16" s="2" customFormat="1" ht="11.65" customHeight="1" x14ac:dyDescent="0.2">
      <c r="C211" s="18" t="s">
        <v>256</v>
      </c>
      <c r="D211" s="19" t="s">
        <v>37</v>
      </c>
      <c r="E211" s="47" t="s">
        <v>85</v>
      </c>
      <c r="F211" s="20"/>
      <c r="G211" s="20"/>
      <c r="H211" s="20"/>
      <c r="I211" s="20"/>
      <c r="J211" s="14">
        <v>40000</v>
      </c>
      <c r="K211" s="21"/>
      <c r="L211" s="14">
        <f>L256</f>
        <v>10000</v>
      </c>
      <c r="M211" s="14">
        <f>M256</f>
        <v>0</v>
      </c>
      <c r="N211" s="14">
        <f>N256</f>
        <v>10000</v>
      </c>
      <c r="O211" s="14">
        <f>M211/L211*100</f>
        <v>0</v>
      </c>
      <c r="P211" s="14" t="s">
        <v>11</v>
      </c>
    </row>
    <row r="212" spans="2:16" s="2" customFormat="1" ht="11.65" customHeight="1" x14ac:dyDescent="0.2">
      <c r="C212" s="43"/>
      <c r="D212" s="43"/>
      <c r="E212" s="57"/>
      <c r="F212" s="43"/>
      <c r="G212" s="44"/>
      <c r="H212" s="44"/>
      <c r="I212" s="44"/>
      <c r="J212" s="43"/>
      <c r="K212" s="45"/>
      <c r="L212" s="43"/>
      <c r="M212" s="43"/>
      <c r="N212" s="43"/>
      <c r="O212" s="43"/>
      <c r="P212" s="81"/>
    </row>
    <row r="213" spans="2:16" s="2" customFormat="1" x14ac:dyDescent="0.2">
      <c r="C213" s="98" t="s">
        <v>86</v>
      </c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81"/>
    </row>
    <row r="214" spans="2:16" s="2" customFormat="1" ht="12.75" customHeight="1" x14ac:dyDescent="0.2">
      <c r="B214" s="3" t="s">
        <v>29</v>
      </c>
      <c r="C214" s="109" t="s">
        <v>353</v>
      </c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81"/>
    </row>
    <row r="215" spans="2:16" s="2" customFormat="1" ht="9.75" customHeight="1" x14ac:dyDescent="0.2">
      <c r="B215" s="3" t="s">
        <v>29</v>
      </c>
      <c r="C215" s="81"/>
      <c r="D215" s="81"/>
      <c r="E215" s="59"/>
      <c r="F215" s="82"/>
      <c r="G215" s="82"/>
      <c r="H215" s="82"/>
      <c r="I215" s="82"/>
      <c r="J215" s="82"/>
      <c r="K215" s="82"/>
      <c r="L215" s="81"/>
      <c r="M215" s="81"/>
      <c r="N215" s="95"/>
      <c r="O215" s="81"/>
      <c r="P215" s="81"/>
    </row>
    <row r="216" spans="2:16" s="9" customFormat="1" ht="35.25" customHeight="1" x14ac:dyDescent="0.2">
      <c r="C216" s="15" t="s">
        <v>63</v>
      </c>
      <c r="D216" s="16" t="s">
        <v>2</v>
      </c>
      <c r="E216" s="17" t="s">
        <v>64</v>
      </c>
      <c r="F216" s="17" t="s">
        <v>65</v>
      </c>
      <c r="G216" s="17" t="s">
        <v>66</v>
      </c>
      <c r="H216" s="17" t="s">
        <v>67</v>
      </c>
      <c r="I216" s="17" t="s">
        <v>68</v>
      </c>
      <c r="J216" s="17" t="s">
        <v>3</v>
      </c>
      <c r="K216" s="17" t="s">
        <v>97</v>
      </c>
      <c r="L216" s="17" t="s">
        <v>326</v>
      </c>
      <c r="M216" s="17" t="s">
        <v>337</v>
      </c>
      <c r="N216" s="17" t="s">
        <v>336</v>
      </c>
      <c r="O216" s="17" t="s">
        <v>328</v>
      </c>
      <c r="P216" s="17" t="s">
        <v>134</v>
      </c>
    </row>
    <row r="217" spans="2:16" s="2" customFormat="1" ht="11.25" customHeight="1" x14ac:dyDescent="0.2">
      <c r="C217" s="16">
        <v>1</v>
      </c>
      <c r="D217" s="16">
        <v>2</v>
      </c>
      <c r="E217" s="17">
        <v>3</v>
      </c>
      <c r="F217" s="16">
        <v>4</v>
      </c>
      <c r="G217" s="16">
        <v>5</v>
      </c>
      <c r="H217" s="16">
        <v>4</v>
      </c>
      <c r="I217" s="16">
        <v>5</v>
      </c>
      <c r="J217" s="16">
        <v>4</v>
      </c>
      <c r="K217" s="16">
        <v>7</v>
      </c>
      <c r="L217" s="17">
        <v>4</v>
      </c>
      <c r="M217" s="17">
        <v>5</v>
      </c>
      <c r="N217" s="17">
        <v>6</v>
      </c>
      <c r="O217" s="68">
        <v>7</v>
      </c>
      <c r="P217" s="68">
        <v>8</v>
      </c>
    </row>
    <row r="218" spans="2:16" s="2" customFormat="1" ht="23.25" customHeight="1" x14ac:dyDescent="0.2">
      <c r="C218" s="18"/>
      <c r="D218" s="19"/>
      <c r="E218" s="17" t="s">
        <v>249</v>
      </c>
      <c r="F218" s="23"/>
      <c r="G218" s="23"/>
      <c r="H218" s="23"/>
      <c r="I218" s="23"/>
      <c r="J218" s="23"/>
      <c r="K218" s="23"/>
      <c r="L218" s="14"/>
      <c r="M218" s="14"/>
      <c r="N218" s="14"/>
      <c r="O218" s="14"/>
      <c r="P218" s="14"/>
    </row>
    <row r="219" spans="2:16" s="2" customFormat="1" ht="9.75" customHeight="1" x14ac:dyDescent="0.2">
      <c r="C219" s="18"/>
      <c r="D219" s="16"/>
      <c r="E219" s="60"/>
      <c r="F219" s="23"/>
      <c r="G219" s="23"/>
      <c r="H219" s="23"/>
      <c r="I219" s="23"/>
      <c r="J219" s="23"/>
      <c r="K219" s="23"/>
      <c r="L219" s="14"/>
      <c r="M219" s="14"/>
      <c r="N219" s="14"/>
      <c r="O219" s="14"/>
      <c r="P219" s="14"/>
    </row>
    <row r="220" spans="2:16" s="11" customFormat="1" ht="24" customHeight="1" x14ac:dyDescent="0.2">
      <c r="B220" s="10" t="s">
        <v>38</v>
      </c>
      <c r="C220" s="18" t="s">
        <v>6</v>
      </c>
      <c r="D220" s="16">
        <v>412000</v>
      </c>
      <c r="E220" s="15" t="s">
        <v>135</v>
      </c>
      <c r="F220" s="14">
        <f>SUM(F221:F221)</f>
        <v>130000</v>
      </c>
      <c r="G220" s="14">
        <f>SUM(G221:G221)</f>
        <v>150000</v>
      </c>
      <c r="H220" s="14">
        <f>SUM(H221:H221)</f>
        <v>160000</v>
      </c>
      <c r="I220" s="14">
        <f>SUM(I221:I221)</f>
        <v>135000</v>
      </c>
      <c r="J220" s="14">
        <f>SUM(J221:J221)</f>
        <v>120000</v>
      </c>
      <c r="K220" s="23" t="e">
        <f>ROUND(#REF!,0)</f>
        <v>#REF!</v>
      </c>
      <c r="L220" s="14">
        <f>SUM(L221:L223)</f>
        <v>299800</v>
      </c>
      <c r="M220" s="14">
        <f>SUM(M221:M223)</f>
        <v>293000</v>
      </c>
      <c r="N220" s="14">
        <f>SUM(N221:N223)</f>
        <v>286000</v>
      </c>
      <c r="O220" s="14">
        <f t="shared" ref="O220:O231" si="22">M220/L220*100</f>
        <v>97.731821214142769</v>
      </c>
      <c r="P220" s="14">
        <f t="shared" ref="P220:P228" si="23">N220/M220*100</f>
        <v>97.610921501706486</v>
      </c>
    </row>
    <row r="221" spans="2:16" s="2" customFormat="1" ht="12.6" customHeight="1" x14ac:dyDescent="0.2">
      <c r="C221" s="18"/>
      <c r="D221" s="19">
        <v>412900</v>
      </c>
      <c r="E221" s="46" t="s">
        <v>291</v>
      </c>
      <c r="F221" s="20">
        <v>130000</v>
      </c>
      <c r="G221" s="20">
        <v>150000</v>
      </c>
      <c r="H221" s="20">
        <v>160000</v>
      </c>
      <c r="I221" s="20">
        <v>135000</v>
      </c>
      <c r="J221" s="20">
        <v>120000</v>
      </c>
      <c r="K221" s="21" t="e">
        <f>ROUND(#REF!,0)</f>
        <v>#REF!</v>
      </c>
      <c r="L221" s="20">
        <v>245000</v>
      </c>
      <c r="M221" s="20">
        <v>230000</v>
      </c>
      <c r="N221" s="20">
        <v>265000</v>
      </c>
      <c r="O221" s="20">
        <f t="shared" si="22"/>
        <v>93.877551020408163</v>
      </c>
      <c r="P221" s="20">
        <f t="shared" si="23"/>
        <v>115.21739130434783</v>
      </c>
    </row>
    <row r="222" spans="2:16" s="2" customFormat="1" ht="12.6" customHeight="1" x14ac:dyDescent="0.2">
      <c r="C222" s="18"/>
      <c r="D222" s="19">
        <v>412900</v>
      </c>
      <c r="E222" s="46" t="s">
        <v>292</v>
      </c>
      <c r="F222" s="20"/>
      <c r="G222" s="20"/>
      <c r="H222" s="20"/>
      <c r="I222" s="20"/>
      <c r="J222" s="20"/>
      <c r="K222" s="21"/>
      <c r="L222" s="20">
        <v>20000</v>
      </c>
      <c r="M222" s="20">
        <v>22000</v>
      </c>
      <c r="N222" s="20">
        <v>9000</v>
      </c>
      <c r="O222" s="20">
        <f t="shared" si="22"/>
        <v>110.00000000000001</v>
      </c>
      <c r="P222" s="20">
        <f t="shared" si="23"/>
        <v>40.909090909090914</v>
      </c>
    </row>
    <row r="223" spans="2:16" s="2" customFormat="1" ht="12.6" customHeight="1" x14ac:dyDescent="0.2">
      <c r="C223" s="18"/>
      <c r="D223" s="19">
        <v>412900</v>
      </c>
      <c r="E223" s="46" t="s">
        <v>105</v>
      </c>
      <c r="F223" s="20"/>
      <c r="G223" s="20"/>
      <c r="H223" s="20"/>
      <c r="I223" s="20"/>
      <c r="J223" s="20"/>
      <c r="K223" s="21"/>
      <c r="L223" s="20">
        <v>34800</v>
      </c>
      <c r="M223" s="20">
        <v>41000</v>
      </c>
      <c r="N223" s="14">
        <v>12000</v>
      </c>
      <c r="O223" s="20">
        <f t="shared" si="22"/>
        <v>117.81609195402298</v>
      </c>
      <c r="P223" s="20">
        <f t="shared" si="23"/>
        <v>29.268292682926827</v>
      </c>
    </row>
    <row r="224" spans="2:16" s="2" customFormat="1" ht="12.6" customHeight="1" x14ac:dyDescent="0.2">
      <c r="C224" s="18" t="s">
        <v>16</v>
      </c>
      <c r="D224" s="16">
        <v>412000</v>
      </c>
      <c r="E224" s="15" t="s">
        <v>136</v>
      </c>
      <c r="F224" s="14"/>
      <c r="G224" s="14"/>
      <c r="H224" s="14"/>
      <c r="I224" s="14"/>
      <c r="J224" s="14" t="e">
        <f>SUM(#REF!)</f>
        <v>#REF!</v>
      </c>
      <c r="K224" s="23"/>
      <c r="L224" s="14">
        <f>SUM(L225:L225)</f>
        <v>12800</v>
      </c>
      <c r="M224" s="14">
        <f>SUM(M225:M225)</f>
        <v>12000</v>
      </c>
      <c r="N224" s="14">
        <f>SUM(N225:N225)</f>
        <v>13000</v>
      </c>
      <c r="O224" s="14">
        <f t="shared" si="22"/>
        <v>93.75</v>
      </c>
      <c r="P224" s="14">
        <f t="shared" si="23"/>
        <v>108.33333333333333</v>
      </c>
    </row>
    <row r="225" spans="3:16" s="2" customFormat="1" ht="12.6" customHeight="1" x14ac:dyDescent="0.2">
      <c r="C225" s="18"/>
      <c r="D225" s="19">
        <v>412700</v>
      </c>
      <c r="E225" s="46" t="s">
        <v>293</v>
      </c>
      <c r="F225" s="14"/>
      <c r="G225" s="14"/>
      <c r="H225" s="14"/>
      <c r="I225" s="14"/>
      <c r="J225" s="14"/>
      <c r="K225" s="23"/>
      <c r="L225" s="20">
        <v>12800</v>
      </c>
      <c r="M225" s="20">
        <v>12000</v>
      </c>
      <c r="N225" s="20">
        <v>13000</v>
      </c>
      <c r="O225" s="20">
        <f t="shared" si="22"/>
        <v>93.75</v>
      </c>
      <c r="P225" s="20">
        <f t="shared" si="23"/>
        <v>108.33333333333333</v>
      </c>
    </row>
    <row r="226" spans="3:16" s="2" customFormat="1" ht="12.6" customHeight="1" x14ac:dyDescent="0.2">
      <c r="C226" s="18" t="s">
        <v>24</v>
      </c>
      <c r="D226" s="16">
        <v>415000</v>
      </c>
      <c r="E226" s="15" t="s">
        <v>87</v>
      </c>
      <c r="F226" s="20"/>
      <c r="G226" s="20"/>
      <c r="H226" s="14">
        <f>SUM(H227:H228)</f>
        <v>0</v>
      </c>
      <c r="I226" s="14">
        <f>SUM(I227:I228)</f>
        <v>0</v>
      </c>
      <c r="J226" s="14">
        <f>SUM(J227:J228)</f>
        <v>28500</v>
      </c>
      <c r="K226" s="23" t="e">
        <f>ROUND(#REF!,0)</f>
        <v>#REF!</v>
      </c>
      <c r="L226" s="14">
        <f>SUM(L227:L228)</f>
        <v>18500</v>
      </c>
      <c r="M226" s="14">
        <f>SUM(M227:M228)</f>
        <v>18500</v>
      </c>
      <c r="N226" s="14">
        <f>SUM(N227:N228)</f>
        <v>18500</v>
      </c>
      <c r="O226" s="14">
        <f t="shared" si="22"/>
        <v>100</v>
      </c>
      <c r="P226" s="14">
        <f t="shared" si="23"/>
        <v>100</v>
      </c>
    </row>
    <row r="227" spans="3:16" s="2" customFormat="1" ht="12.6" customHeight="1" x14ac:dyDescent="0.2">
      <c r="C227" s="18"/>
      <c r="D227" s="19">
        <v>415200</v>
      </c>
      <c r="E227" s="46" t="s">
        <v>294</v>
      </c>
      <c r="F227" s="20"/>
      <c r="G227" s="20"/>
      <c r="H227" s="20" t="s">
        <v>11</v>
      </c>
      <c r="I227" s="20" t="s">
        <v>11</v>
      </c>
      <c r="J227" s="20">
        <v>25000</v>
      </c>
      <c r="K227" s="21" t="e">
        <f>ROUND(#REF!,0)</f>
        <v>#REF!</v>
      </c>
      <c r="L227" s="20">
        <v>15000</v>
      </c>
      <c r="M227" s="20">
        <v>15000</v>
      </c>
      <c r="N227" s="20">
        <v>15000</v>
      </c>
      <c r="O227" s="20">
        <f t="shared" si="22"/>
        <v>100</v>
      </c>
      <c r="P227" s="20">
        <f t="shared" si="23"/>
        <v>100</v>
      </c>
    </row>
    <row r="228" spans="3:16" s="2" customFormat="1" ht="12.6" customHeight="1" x14ac:dyDescent="0.2">
      <c r="C228" s="18"/>
      <c r="D228" s="19">
        <v>415200</v>
      </c>
      <c r="E228" s="46" t="s">
        <v>295</v>
      </c>
      <c r="F228" s="20"/>
      <c r="G228" s="20"/>
      <c r="H228" s="20" t="s">
        <v>11</v>
      </c>
      <c r="I228" s="20" t="s">
        <v>11</v>
      </c>
      <c r="J228" s="20">
        <v>3500</v>
      </c>
      <c r="K228" s="21" t="e">
        <f>ROUND(#REF!,0)</f>
        <v>#REF!</v>
      </c>
      <c r="L228" s="20">
        <v>3500</v>
      </c>
      <c r="M228" s="20">
        <v>3500</v>
      </c>
      <c r="N228" s="20">
        <v>3500</v>
      </c>
      <c r="O228" s="20">
        <f t="shared" si="22"/>
        <v>100</v>
      </c>
      <c r="P228" s="20">
        <f t="shared" si="23"/>
        <v>100</v>
      </c>
    </row>
    <row r="229" spans="3:16" s="2" customFormat="1" ht="12.6" customHeight="1" x14ac:dyDescent="0.2">
      <c r="C229" s="18" t="s">
        <v>25</v>
      </c>
      <c r="D229" s="16">
        <v>511000</v>
      </c>
      <c r="E229" s="15" t="s">
        <v>88</v>
      </c>
      <c r="F229" s="20"/>
      <c r="G229" s="20"/>
      <c r="H229" s="20"/>
      <c r="I229" s="20"/>
      <c r="J229" s="20"/>
      <c r="K229" s="21"/>
      <c r="L229" s="14">
        <f>L230</f>
        <v>1500</v>
      </c>
      <c r="M229" s="14">
        <f>M230</f>
        <v>1500</v>
      </c>
      <c r="N229" s="14">
        <f>N230</f>
        <v>1500</v>
      </c>
      <c r="O229" s="20">
        <f t="shared" si="22"/>
        <v>100</v>
      </c>
      <c r="P229" s="20">
        <f>N229/M229*100</f>
        <v>100</v>
      </c>
    </row>
    <row r="230" spans="3:16" s="2" customFormat="1" ht="12.6" customHeight="1" x14ac:dyDescent="0.2">
      <c r="C230" s="18"/>
      <c r="D230" s="19">
        <v>511300</v>
      </c>
      <c r="E230" s="46" t="s">
        <v>112</v>
      </c>
      <c r="F230" s="20"/>
      <c r="G230" s="20"/>
      <c r="H230" s="20"/>
      <c r="I230" s="20"/>
      <c r="J230" s="20"/>
      <c r="K230" s="21"/>
      <c r="L230" s="20">
        <v>1500</v>
      </c>
      <c r="M230" s="20">
        <v>1500</v>
      </c>
      <c r="N230" s="20">
        <v>1500</v>
      </c>
      <c r="O230" s="20">
        <f t="shared" si="22"/>
        <v>100</v>
      </c>
      <c r="P230" s="20">
        <f>N230/M230*100</f>
        <v>100</v>
      </c>
    </row>
    <row r="231" spans="3:16" s="2" customFormat="1" ht="12.6" customHeight="1" x14ac:dyDescent="0.2">
      <c r="C231" s="18"/>
      <c r="D231" s="19"/>
      <c r="E231" s="15" t="s">
        <v>147</v>
      </c>
      <c r="F231" s="14" t="e">
        <f>NA()</f>
        <v>#N/A</v>
      </c>
      <c r="G231" s="14" t="e">
        <f>NA()</f>
        <v>#N/A</v>
      </c>
      <c r="H231" s="14" t="e">
        <f>NA()</f>
        <v>#N/A</v>
      </c>
      <c r="I231" s="14" t="e">
        <f>NA()</f>
        <v>#N/A</v>
      </c>
      <c r="J231" s="14" t="e">
        <f>SUM(#REF!+J220+J226+J224)</f>
        <v>#REF!</v>
      </c>
      <c r="K231" s="23" t="e">
        <f>ROUND(#REF!,0)</f>
        <v>#REF!</v>
      </c>
      <c r="L231" s="14">
        <f>SUM(L220+L226+L224+L229)</f>
        <v>332600</v>
      </c>
      <c r="M231" s="14">
        <f>SUM(M220+M226+M224+M229)</f>
        <v>325000</v>
      </c>
      <c r="N231" s="14">
        <f>SUM(N220+N226+N224+N229)</f>
        <v>319000</v>
      </c>
      <c r="O231" s="14">
        <f t="shared" si="22"/>
        <v>97.714972940469039</v>
      </c>
      <c r="P231" s="14">
        <f>N231/M231*100</f>
        <v>98.15384615384616</v>
      </c>
    </row>
    <row r="232" spans="3:16" s="2" customFormat="1" ht="12" customHeight="1" x14ac:dyDescent="0.2">
      <c r="C232" s="18"/>
      <c r="D232" s="19"/>
      <c r="E232" s="46"/>
      <c r="F232" s="14"/>
      <c r="G232" s="14"/>
      <c r="H232" s="14"/>
      <c r="I232" s="14"/>
      <c r="J232" s="14"/>
      <c r="K232" s="23"/>
      <c r="L232" s="14"/>
      <c r="M232" s="20"/>
      <c r="N232" s="14"/>
      <c r="O232" s="14"/>
      <c r="P232" s="14"/>
    </row>
    <row r="233" spans="3:16" s="2" customFormat="1" ht="24" customHeight="1" x14ac:dyDescent="0.2">
      <c r="C233" s="18"/>
      <c r="D233" s="19"/>
      <c r="E233" s="17" t="s">
        <v>188</v>
      </c>
      <c r="F233" s="14"/>
      <c r="G233" s="14"/>
      <c r="H233" s="14"/>
      <c r="I233" s="14"/>
      <c r="J233" s="23"/>
      <c r="K233" s="23"/>
      <c r="L233" s="14"/>
      <c r="M233" s="20"/>
      <c r="N233" s="14"/>
      <c r="O233" s="14"/>
      <c r="P233" s="14"/>
    </row>
    <row r="234" spans="3:16" s="2" customFormat="1" ht="9" customHeight="1" x14ac:dyDescent="0.2">
      <c r="C234" s="18"/>
      <c r="D234" s="19"/>
      <c r="E234" s="46"/>
      <c r="F234" s="14"/>
      <c r="G234" s="14"/>
      <c r="H234" s="14"/>
      <c r="I234" s="14"/>
      <c r="J234" s="23"/>
      <c r="K234" s="23"/>
      <c r="L234" s="14"/>
      <c r="M234" s="20"/>
      <c r="N234" s="14"/>
      <c r="O234" s="14"/>
      <c r="P234" s="14"/>
    </row>
    <row r="235" spans="3:16" s="2" customFormat="1" ht="12.6" customHeight="1" x14ac:dyDescent="0.2">
      <c r="C235" s="18" t="s">
        <v>6</v>
      </c>
      <c r="D235" s="16">
        <v>412000</v>
      </c>
      <c r="E235" s="15" t="s">
        <v>136</v>
      </c>
      <c r="F235" s="14"/>
      <c r="G235" s="14"/>
      <c r="H235" s="14">
        <f>SUM(H237:H241)</f>
        <v>0</v>
      </c>
      <c r="I235" s="14">
        <f>SUM(I237:I241)</f>
        <v>0</v>
      </c>
      <c r="J235" s="14">
        <f>SUM(J237:J241)</f>
        <v>88000</v>
      </c>
      <c r="K235" s="23" t="e">
        <f>ROUND(#REF!,0)</f>
        <v>#REF!</v>
      </c>
      <c r="L235" s="14">
        <f>SUM(L236:L241)</f>
        <v>91000</v>
      </c>
      <c r="M235" s="14">
        <f>SUM(M236:M241)</f>
        <v>111000</v>
      </c>
      <c r="N235" s="14">
        <f>SUM(N236:N241)</f>
        <v>96000</v>
      </c>
      <c r="O235" s="14">
        <f t="shared" ref="O235:O250" si="24">M235/L235*100</f>
        <v>121.97802197802199</v>
      </c>
      <c r="P235" s="14">
        <f t="shared" ref="P235:P250" si="25">N235/M235*100</f>
        <v>86.486486486486484</v>
      </c>
    </row>
    <row r="236" spans="3:16" s="2" customFormat="1" ht="12.6" customHeight="1" x14ac:dyDescent="0.2">
      <c r="C236" s="18"/>
      <c r="D236" s="19">
        <v>412600</v>
      </c>
      <c r="E236" s="46" t="s">
        <v>240</v>
      </c>
      <c r="F236" s="14"/>
      <c r="G236" s="14"/>
      <c r="H236" s="14"/>
      <c r="I236" s="14"/>
      <c r="J236" s="14"/>
      <c r="K236" s="23"/>
      <c r="L236" s="20">
        <v>5000</v>
      </c>
      <c r="M236" s="20">
        <v>1000</v>
      </c>
      <c r="N236" s="20">
        <v>5000</v>
      </c>
      <c r="O236" s="20">
        <f t="shared" si="24"/>
        <v>20</v>
      </c>
      <c r="P236" s="20">
        <f t="shared" si="25"/>
        <v>500</v>
      </c>
    </row>
    <row r="237" spans="3:16" s="2" customFormat="1" ht="12.6" customHeight="1" x14ac:dyDescent="0.2">
      <c r="C237" s="18"/>
      <c r="D237" s="19">
        <v>412700</v>
      </c>
      <c r="E237" s="46" t="s">
        <v>48</v>
      </c>
      <c r="F237" s="14"/>
      <c r="G237" s="14"/>
      <c r="H237" s="14"/>
      <c r="I237" s="14"/>
      <c r="J237" s="20">
        <v>15000</v>
      </c>
      <c r="K237" s="21"/>
      <c r="L237" s="20">
        <v>25000</v>
      </c>
      <c r="M237" s="20">
        <v>34000</v>
      </c>
      <c r="N237" s="20">
        <v>30000</v>
      </c>
      <c r="O237" s="20">
        <f t="shared" si="24"/>
        <v>136</v>
      </c>
      <c r="P237" s="20">
        <f t="shared" si="25"/>
        <v>88.235294117647058</v>
      </c>
    </row>
    <row r="238" spans="3:16" s="2" customFormat="1" ht="12.6" customHeight="1" x14ac:dyDescent="0.2">
      <c r="C238" s="18"/>
      <c r="D238" s="19">
        <v>412900</v>
      </c>
      <c r="E238" s="46" t="s">
        <v>296</v>
      </c>
      <c r="F238" s="14"/>
      <c r="G238" s="14"/>
      <c r="H238" s="14" t="s">
        <v>11</v>
      </c>
      <c r="I238" s="14" t="s">
        <v>11</v>
      </c>
      <c r="J238" s="20">
        <v>40000</v>
      </c>
      <c r="K238" s="21" t="e">
        <f>ROUND(#REF!,0)</f>
        <v>#REF!</v>
      </c>
      <c r="L238" s="20">
        <v>25000</v>
      </c>
      <c r="M238" s="20">
        <v>18000</v>
      </c>
      <c r="N238" s="20">
        <v>20000</v>
      </c>
      <c r="O238" s="20">
        <f t="shared" si="24"/>
        <v>72</v>
      </c>
      <c r="P238" s="20">
        <f t="shared" si="25"/>
        <v>111.11111111111111</v>
      </c>
    </row>
    <row r="239" spans="3:16" s="2" customFormat="1" ht="12.6" customHeight="1" x14ac:dyDescent="0.2">
      <c r="C239" s="18"/>
      <c r="D239" s="19">
        <v>412900</v>
      </c>
      <c r="E239" s="46" t="s">
        <v>297</v>
      </c>
      <c r="F239" s="14"/>
      <c r="G239" s="14"/>
      <c r="H239" s="14" t="s">
        <v>11</v>
      </c>
      <c r="I239" s="14" t="s">
        <v>11</v>
      </c>
      <c r="J239" s="20">
        <v>8000</v>
      </c>
      <c r="K239" s="21" t="e">
        <f>ROUND(#REF!,0)</f>
        <v>#REF!</v>
      </c>
      <c r="L239" s="20">
        <v>3000</v>
      </c>
      <c r="M239" s="20">
        <v>2000</v>
      </c>
      <c r="N239" s="20">
        <v>3000</v>
      </c>
      <c r="O239" s="20">
        <f t="shared" si="24"/>
        <v>66.666666666666657</v>
      </c>
      <c r="P239" s="20">
        <f t="shared" si="25"/>
        <v>150</v>
      </c>
    </row>
    <row r="240" spans="3:16" s="2" customFormat="1" ht="12.6" customHeight="1" x14ac:dyDescent="0.2">
      <c r="C240" s="18"/>
      <c r="D240" s="19">
        <v>412900</v>
      </c>
      <c r="E240" s="46" t="s">
        <v>122</v>
      </c>
      <c r="F240" s="14"/>
      <c r="G240" s="14"/>
      <c r="H240" s="14"/>
      <c r="I240" s="14"/>
      <c r="J240" s="20"/>
      <c r="K240" s="21"/>
      <c r="L240" s="20">
        <v>8000</v>
      </c>
      <c r="M240" s="20">
        <v>3000</v>
      </c>
      <c r="N240" s="20">
        <v>8000</v>
      </c>
      <c r="O240" s="20">
        <f t="shared" si="24"/>
        <v>37.5</v>
      </c>
      <c r="P240" s="20">
        <f t="shared" si="25"/>
        <v>266.66666666666663</v>
      </c>
    </row>
    <row r="241" spans="3:16" s="2" customFormat="1" ht="12.6" customHeight="1" x14ac:dyDescent="0.2">
      <c r="C241" s="18"/>
      <c r="D241" s="19">
        <v>412900</v>
      </c>
      <c r="E241" s="46" t="s">
        <v>222</v>
      </c>
      <c r="F241" s="14"/>
      <c r="G241" s="14"/>
      <c r="H241" s="14" t="s">
        <v>11</v>
      </c>
      <c r="I241" s="14" t="s">
        <v>11</v>
      </c>
      <c r="J241" s="20">
        <v>25000</v>
      </c>
      <c r="K241" s="21" t="e">
        <f>ROUND(#REF!,0)</f>
        <v>#REF!</v>
      </c>
      <c r="L241" s="20">
        <v>25000</v>
      </c>
      <c r="M241" s="20">
        <v>53000</v>
      </c>
      <c r="N241" s="20">
        <v>30000</v>
      </c>
      <c r="O241" s="20">
        <f t="shared" si="24"/>
        <v>212</v>
      </c>
      <c r="P241" s="20">
        <f t="shared" si="25"/>
        <v>56.60377358490566</v>
      </c>
    </row>
    <row r="242" spans="3:16" s="2" customFormat="1" ht="12.6" customHeight="1" x14ac:dyDescent="0.2">
      <c r="C242" s="18" t="s">
        <v>16</v>
      </c>
      <c r="D242" s="16">
        <v>415000</v>
      </c>
      <c r="E242" s="15" t="s">
        <v>83</v>
      </c>
      <c r="F242" s="14"/>
      <c r="G242" s="14"/>
      <c r="H242" s="14"/>
      <c r="I242" s="14"/>
      <c r="J242" s="14">
        <f>SUM(J243)</f>
        <v>0</v>
      </c>
      <c r="K242" s="21"/>
      <c r="L242" s="14">
        <f>SUM(L243:L244)</f>
        <v>28000</v>
      </c>
      <c r="M242" s="14">
        <f>SUM(M243:M244)</f>
        <v>19000</v>
      </c>
      <c r="N242" s="14">
        <f>SUM(N243:N244)</f>
        <v>28000</v>
      </c>
      <c r="O242" s="14">
        <f t="shared" si="24"/>
        <v>67.857142857142861</v>
      </c>
      <c r="P242" s="14">
        <f t="shared" si="25"/>
        <v>147.36842105263156</v>
      </c>
    </row>
    <row r="243" spans="3:16" s="2" customFormat="1" ht="12.6" customHeight="1" x14ac:dyDescent="0.2">
      <c r="C243" s="18"/>
      <c r="D243" s="19">
        <v>415200</v>
      </c>
      <c r="E243" s="46" t="s">
        <v>298</v>
      </c>
      <c r="F243" s="14"/>
      <c r="G243" s="14"/>
      <c r="H243" s="14"/>
      <c r="I243" s="14"/>
      <c r="J243" s="20" t="s">
        <v>11</v>
      </c>
      <c r="K243" s="21"/>
      <c r="L243" s="20">
        <v>20000</v>
      </c>
      <c r="M243" s="20">
        <v>11000</v>
      </c>
      <c r="N243" s="20">
        <v>20000</v>
      </c>
      <c r="O243" s="20">
        <f t="shared" si="24"/>
        <v>55.000000000000007</v>
      </c>
      <c r="P243" s="20">
        <f t="shared" si="25"/>
        <v>181.81818181818181</v>
      </c>
    </row>
    <row r="244" spans="3:16" s="2" customFormat="1" ht="12.6" customHeight="1" x14ac:dyDescent="0.2">
      <c r="C244" s="18"/>
      <c r="D244" s="19">
        <v>415200</v>
      </c>
      <c r="E244" s="46" t="s">
        <v>132</v>
      </c>
      <c r="F244" s="14"/>
      <c r="G244" s="14"/>
      <c r="H244" s="14"/>
      <c r="I244" s="14"/>
      <c r="J244" s="20"/>
      <c r="K244" s="21"/>
      <c r="L244" s="20">
        <v>8000</v>
      </c>
      <c r="M244" s="20">
        <v>8000</v>
      </c>
      <c r="N244" s="20">
        <v>8000</v>
      </c>
      <c r="O244" s="20">
        <f t="shared" si="24"/>
        <v>100</v>
      </c>
      <c r="P244" s="20">
        <f t="shared" si="25"/>
        <v>100</v>
      </c>
    </row>
    <row r="245" spans="3:16" s="8" customFormat="1" ht="12.6" customHeight="1" x14ac:dyDescent="0.2">
      <c r="C245" s="18" t="s">
        <v>24</v>
      </c>
      <c r="D245" s="16">
        <v>419000</v>
      </c>
      <c r="E245" s="15" t="s">
        <v>119</v>
      </c>
      <c r="F245" s="14"/>
      <c r="G245" s="14"/>
      <c r="H245" s="14"/>
      <c r="I245" s="14"/>
      <c r="J245" s="14"/>
      <c r="K245" s="23"/>
      <c r="L245" s="14">
        <f>L246</f>
        <v>10000</v>
      </c>
      <c r="M245" s="14">
        <f>M246</f>
        <v>46500</v>
      </c>
      <c r="N245" s="14">
        <f>N246</f>
        <v>10000</v>
      </c>
      <c r="O245" s="14">
        <f t="shared" si="24"/>
        <v>465.00000000000006</v>
      </c>
      <c r="P245" s="14">
        <f t="shared" si="25"/>
        <v>21.50537634408602</v>
      </c>
    </row>
    <row r="246" spans="3:16" s="2" customFormat="1" ht="12.6" customHeight="1" x14ac:dyDescent="0.2">
      <c r="C246" s="18"/>
      <c r="D246" s="19">
        <v>419100</v>
      </c>
      <c r="E246" s="46" t="s">
        <v>119</v>
      </c>
      <c r="F246" s="14"/>
      <c r="G246" s="14"/>
      <c r="H246" s="14"/>
      <c r="I246" s="14"/>
      <c r="J246" s="20"/>
      <c r="K246" s="21"/>
      <c r="L246" s="20">
        <v>10000</v>
      </c>
      <c r="M246" s="20">
        <v>46500</v>
      </c>
      <c r="N246" s="20">
        <v>10000</v>
      </c>
      <c r="O246" s="20">
        <f t="shared" si="24"/>
        <v>465.00000000000006</v>
      </c>
      <c r="P246" s="20">
        <f t="shared" si="25"/>
        <v>21.50537634408602</v>
      </c>
    </row>
    <row r="247" spans="3:16" s="2" customFormat="1" ht="12.6" customHeight="1" x14ac:dyDescent="0.2">
      <c r="C247" s="18" t="s">
        <v>25</v>
      </c>
      <c r="D247" s="16">
        <v>511000</v>
      </c>
      <c r="E247" s="15" t="s">
        <v>88</v>
      </c>
      <c r="F247" s="20"/>
      <c r="G247" s="20"/>
      <c r="H247" s="20"/>
      <c r="I247" s="20"/>
      <c r="J247" s="20"/>
      <c r="K247" s="21"/>
      <c r="L247" s="14">
        <f>SUM(L248:L249)</f>
        <v>15000</v>
      </c>
      <c r="M247" s="14">
        <f>SUM(M248:M249)</f>
        <v>3500</v>
      </c>
      <c r="N247" s="14">
        <f>SUM(N248:N249)</f>
        <v>7500</v>
      </c>
      <c r="O247" s="14">
        <f t="shared" si="24"/>
        <v>23.333333333333332</v>
      </c>
      <c r="P247" s="14">
        <f t="shared" si="25"/>
        <v>214.28571428571428</v>
      </c>
    </row>
    <row r="248" spans="3:16" s="2" customFormat="1" ht="12.6" customHeight="1" x14ac:dyDescent="0.2">
      <c r="C248" s="18"/>
      <c r="D248" s="19">
        <v>511300</v>
      </c>
      <c r="E248" s="46" t="s">
        <v>112</v>
      </c>
      <c r="F248" s="20"/>
      <c r="G248" s="20"/>
      <c r="H248" s="20"/>
      <c r="I248" s="20"/>
      <c r="J248" s="20"/>
      <c r="K248" s="21"/>
      <c r="L248" s="20">
        <v>5000</v>
      </c>
      <c r="M248" s="20">
        <v>3500</v>
      </c>
      <c r="N248" s="20">
        <v>7500</v>
      </c>
      <c r="O248" s="20">
        <f t="shared" si="24"/>
        <v>70</v>
      </c>
      <c r="P248" s="20">
        <f t="shared" si="25"/>
        <v>214.28571428571428</v>
      </c>
    </row>
    <row r="249" spans="3:16" s="2" customFormat="1" ht="12.6" customHeight="1" x14ac:dyDescent="0.2">
      <c r="C249" s="18"/>
      <c r="D249" s="19">
        <v>511311</v>
      </c>
      <c r="E249" s="46" t="s">
        <v>234</v>
      </c>
      <c r="F249" s="20"/>
      <c r="G249" s="20"/>
      <c r="H249" s="20"/>
      <c r="I249" s="20"/>
      <c r="J249" s="20"/>
      <c r="K249" s="21"/>
      <c r="L249" s="20">
        <v>10000</v>
      </c>
      <c r="M249" s="20">
        <v>0</v>
      </c>
      <c r="N249" s="20">
        <v>0</v>
      </c>
      <c r="O249" s="20">
        <f t="shared" si="24"/>
        <v>0</v>
      </c>
      <c r="P249" s="20" t="s">
        <v>11</v>
      </c>
    </row>
    <row r="250" spans="3:16" s="2" customFormat="1" ht="12.6" customHeight="1" x14ac:dyDescent="0.2">
      <c r="C250" s="18"/>
      <c r="D250" s="19"/>
      <c r="E250" s="15" t="s">
        <v>148</v>
      </c>
      <c r="F250" s="14"/>
      <c r="G250" s="14"/>
      <c r="H250" s="14">
        <f>SUM(H238)</f>
        <v>0</v>
      </c>
      <c r="I250" s="14">
        <f>SUM(I238)</f>
        <v>0</v>
      </c>
      <c r="J250" s="14" t="e">
        <f>SUM(#REF!+J235+J242)</f>
        <v>#REF!</v>
      </c>
      <c r="K250" s="23" t="e">
        <f>ROUND(#REF!,0)</f>
        <v>#REF!</v>
      </c>
      <c r="L250" s="14">
        <f>SUM(L235+L242+L245+L247)</f>
        <v>144000</v>
      </c>
      <c r="M250" s="14">
        <f>SUM(M235+M242+M245+M247)</f>
        <v>180000</v>
      </c>
      <c r="N250" s="14">
        <f>SUM(N235+N242+N245+N247)</f>
        <v>141500</v>
      </c>
      <c r="O250" s="14">
        <f t="shared" si="24"/>
        <v>125</v>
      </c>
      <c r="P250" s="20">
        <f t="shared" si="25"/>
        <v>78.611111111111114</v>
      </c>
    </row>
    <row r="251" spans="3:16" s="2" customFormat="1" ht="12" customHeight="1" x14ac:dyDescent="0.2">
      <c r="C251" s="18"/>
      <c r="D251" s="19"/>
      <c r="E251" s="46"/>
      <c r="F251" s="14"/>
      <c r="G251" s="14"/>
      <c r="H251" s="14"/>
      <c r="I251" s="14"/>
      <c r="J251" s="14"/>
      <c r="K251" s="23"/>
      <c r="L251" s="14"/>
      <c r="M251" s="14"/>
      <c r="N251" s="14"/>
      <c r="O251" s="14"/>
      <c r="P251" s="14"/>
    </row>
    <row r="252" spans="3:16" s="2" customFormat="1" ht="14.1" customHeight="1" x14ac:dyDescent="0.2">
      <c r="C252" s="18"/>
      <c r="D252" s="19"/>
      <c r="E252" s="17" t="s">
        <v>189</v>
      </c>
      <c r="F252" s="14"/>
      <c r="G252" s="14"/>
      <c r="H252" s="14"/>
      <c r="I252" s="14"/>
      <c r="J252" s="14"/>
      <c r="K252" s="23"/>
      <c r="L252" s="14"/>
      <c r="M252" s="14"/>
      <c r="N252" s="14"/>
      <c r="O252" s="14"/>
      <c r="P252" s="14"/>
    </row>
    <row r="253" spans="3:16" s="2" customFormat="1" ht="9.75" customHeight="1" x14ac:dyDescent="0.2">
      <c r="C253" s="18"/>
      <c r="D253" s="19"/>
      <c r="E253" s="46"/>
      <c r="F253" s="14"/>
      <c r="G253" s="14"/>
      <c r="H253" s="14"/>
      <c r="I253" s="14"/>
      <c r="J253" s="14"/>
      <c r="K253" s="23"/>
      <c r="L253" s="20"/>
      <c r="M253" s="20"/>
      <c r="N253" s="20"/>
      <c r="O253" s="14"/>
      <c r="P253" s="14"/>
    </row>
    <row r="254" spans="3:16" s="2" customFormat="1" ht="12.6" customHeight="1" x14ac:dyDescent="0.2">
      <c r="C254" s="18" t="s">
        <v>6</v>
      </c>
      <c r="D254" s="16" t="s">
        <v>37</v>
      </c>
      <c r="E254" s="15" t="s">
        <v>80</v>
      </c>
      <c r="F254" s="14"/>
      <c r="G254" s="14"/>
      <c r="H254" s="14">
        <f>SUM(H255)</f>
        <v>0</v>
      </c>
      <c r="I254" s="14">
        <f>SUM(I255)</f>
        <v>0</v>
      </c>
      <c r="J254" s="14">
        <f>SUM(J255)</f>
        <v>40000</v>
      </c>
      <c r="K254" s="23" t="e">
        <f>ROUND(#REF!,0)</f>
        <v>#REF!</v>
      </c>
      <c r="L254" s="14">
        <f>SUM(L255)</f>
        <v>10000</v>
      </c>
      <c r="M254" s="14">
        <f>SUM(M255)</f>
        <v>0</v>
      </c>
      <c r="N254" s="14">
        <f>SUM(N255)</f>
        <v>10000</v>
      </c>
      <c r="O254" s="14">
        <f>M254/L254*100</f>
        <v>0</v>
      </c>
      <c r="P254" s="20" t="s">
        <v>11</v>
      </c>
    </row>
    <row r="255" spans="3:16" s="2" customFormat="1" ht="12.6" customHeight="1" x14ac:dyDescent="0.2">
      <c r="C255" s="18"/>
      <c r="D255" s="19" t="s">
        <v>37</v>
      </c>
      <c r="E255" s="46" t="s">
        <v>85</v>
      </c>
      <c r="F255" s="14"/>
      <c r="G255" s="14"/>
      <c r="H255" s="14" t="s">
        <v>11</v>
      </c>
      <c r="I255" s="14" t="s">
        <v>11</v>
      </c>
      <c r="J255" s="20">
        <v>40000</v>
      </c>
      <c r="K255" s="21" t="e">
        <f>ROUND(#REF!,0)</f>
        <v>#REF!</v>
      </c>
      <c r="L255" s="20">
        <v>10000</v>
      </c>
      <c r="M255" s="20">
        <v>0</v>
      </c>
      <c r="N255" s="20">
        <v>10000</v>
      </c>
      <c r="O255" s="20">
        <f>M255/L255*100</f>
        <v>0</v>
      </c>
      <c r="P255" s="20" t="s">
        <v>11</v>
      </c>
    </row>
    <row r="256" spans="3:16" s="2" customFormat="1" ht="12.6" customHeight="1" x14ac:dyDescent="0.2">
      <c r="C256" s="18"/>
      <c r="D256" s="19"/>
      <c r="E256" s="15" t="s">
        <v>184</v>
      </c>
      <c r="F256" s="14"/>
      <c r="G256" s="14"/>
      <c r="H256" s="14">
        <f>SUM(H254)</f>
        <v>0</v>
      </c>
      <c r="I256" s="14">
        <f>SUM(I254)</f>
        <v>0</v>
      </c>
      <c r="J256" s="14">
        <f>SUM(J254)</f>
        <v>40000</v>
      </c>
      <c r="K256" s="23" t="e">
        <f>ROUND(#REF!,0)</f>
        <v>#REF!</v>
      </c>
      <c r="L256" s="14">
        <f>SUM(L254)</f>
        <v>10000</v>
      </c>
      <c r="M256" s="14">
        <f>SUM(M254)</f>
        <v>0</v>
      </c>
      <c r="N256" s="14">
        <f>SUM(N254)</f>
        <v>10000</v>
      </c>
      <c r="O256" s="14">
        <f>M256/L256*100</f>
        <v>0</v>
      </c>
      <c r="P256" s="20" t="s">
        <v>11</v>
      </c>
    </row>
    <row r="257" spans="3:16" s="2" customFormat="1" ht="12" customHeight="1" x14ac:dyDescent="0.2">
      <c r="C257" s="18"/>
      <c r="D257" s="19"/>
      <c r="E257" s="46"/>
      <c r="F257" s="14"/>
      <c r="G257" s="14"/>
      <c r="H257" s="14"/>
      <c r="I257" s="14"/>
      <c r="J257" s="23"/>
      <c r="K257" s="23"/>
      <c r="L257" s="20"/>
      <c r="M257" s="20"/>
      <c r="N257" s="20"/>
      <c r="O257" s="14"/>
      <c r="P257" s="14"/>
    </row>
    <row r="258" spans="3:16" s="2" customFormat="1" ht="14.1" customHeight="1" x14ac:dyDescent="0.2">
      <c r="C258" s="18"/>
      <c r="D258" s="19"/>
      <c r="E258" s="17" t="s">
        <v>89</v>
      </c>
      <c r="F258" s="23"/>
      <c r="G258" s="23"/>
      <c r="H258" s="23"/>
      <c r="I258" s="23"/>
      <c r="J258" s="23"/>
      <c r="K258" s="23"/>
      <c r="L258" s="20"/>
      <c r="M258" s="20"/>
      <c r="N258" s="20"/>
      <c r="O258" s="14"/>
      <c r="P258" s="14"/>
    </row>
    <row r="259" spans="3:16" s="2" customFormat="1" ht="8.25" customHeight="1" x14ac:dyDescent="0.2">
      <c r="C259" s="18"/>
      <c r="D259" s="19"/>
      <c r="E259" s="17"/>
      <c r="F259" s="23"/>
      <c r="G259" s="23"/>
      <c r="H259" s="23"/>
      <c r="I259" s="23"/>
      <c r="J259" s="23"/>
      <c r="K259" s="23"/>
      <c r="L259" s="20"/>
      <c r="M259" s="20"/>
      <c r="N259" s="20"/>
      <c r="O259" s="14"/>
      <c r="P259" s="14"/>
    </row>
    <row r="260" spans="3:16" s="2" customFormat="1" ht="12.6" customHeight="1" x14ac:dyDescent="0.2">
      <c r="C260" s="18" t="s">
        <v>6</v>
      </c>
      <c r="D260" s="16">
        <v>412000</v>
      </c>
      <c r="E260" s="47" t="s">
        <v>136</v>
      </c>
      <c r="F260" s="23"/>
      <c r="G260" s="23"/>
      <c r="H260" s="23"/>
      <c r="I260" s="23"/>
      <c r="J260" s="23"/>
      <c r="K260" s="23"/>
      <c r="L260" s="14">
        <f>SUM(L261:L263)</f>
        <v>75000</v>
      </c>
      <c r="M260" s="14">
        <f>SUM(M261:M263)</f>
        <v>68000</v>
      </c>
      <c r="N260" s="14">
        <f>SUM(N261:N263)</f>
        <v>70000</v>
      </c>
      <c r="O260" s="14">
        <f t="shared" ref="O260:O285" si="26">M260/L260*100</f>
        <v>90.666666666666657</v>
      </c>
      <c r="P260" s="14">
        <f t="shared" ref="P260:P285" si="27">N260/M260*100</f>
        <v>102.94117647058823</v>
      </c>
    </row>
    <row r="261" spans="3:16" s="2" customFormat="1" ht="12.6" customHeight="1" x14ac:dyDescent="0.2">
      <c r="C261" s="18"/>
      <c r="D261" s="19">
        <v>412300</v>
      </c>
      <c r="E261" s="27" t="s">
        <v>125</v>
      </c>
      <c r="F261" s="14"/>
      <c r="G261" s="14"/>
      <c r="H261" s="14"/>
      <c r="I261" s="14"/>
      <c r="J261" s="14"/>
      <c r="K261" s="23"/>
      <c r="L261" s="20">
        <v>25000</v>
      </c>
      <c r="M261" s="20">
        <v>29000</v>
      </c>
      <c r="N261" s="20">
        <v>26000</v>
      </c>
      <c r="O261" s="20">
        <f t="shared" si="26"/>
        <v>115.99999999999999</v>
      </c>
      <c r="P261" s="20">
        <f t="shared" si="27"/>
        <v>89.65517241379311</v>
      </c>
    </row>
    <row r="262" spans="3:16" s="2" customFormat="1" ht="12.6" customHeight="1" x14ac:dyDescent="0.2">
      <c r="C262" s="18"/>
      <c r="D262" s="19">
        <v>412500</v>
      </c>
      <c r="E262" s="27" t="s">
        <v>224</v>
      </c>
      <c r="F262" s="14"/>
      <c r="G262" s="14"/>
      <c r="H262" s="14"/>
      <c r="I262" s="14"/>
      <c r="J262" s="14"/>
      <c r="K262" s="23"/>
      <c r="L262" s="20">
        <v>22000</v>
      </c>
      <c r="M262" s="20">
        <v>16000</v>
      </c>
      <c r="N262" s="20">
        <v>20000</v>
      </c>
      <c r="O262" s="20">
        <f t="shared" si="26"/>
        <v>72.727272727272734</v>
      </c>
      <c r="P262" s="20">
        <f t="shared" si="27"/>
        <v>125</v>
      </c>
    </row>
    <row r="263" spans="3:16" s="2" customFormat="1" ht="12.6" customHeight="1" x14ac:dyDescent="0.2">
      <c r="C263" s="18"/>
      <c r="D263" s="19">
        <v>412600</v>
      </c>
      <c r="E263" s="27" t="s">
        <v>164</v>
      </c>
      <c r="F263" s="14"/>
      <c r="G263" s="14"/>
      <c r="H263" s="14"/>
      <c r="I263" s="14"/>
      <c r="J263" s="14"/>
      <c r="K263" s="23"/>
      <c r="L263" s="20">
        <v>28000</v>
      </c>
      <c r="M263" s="20">
        <v>23000</v>
      </c>
      <c r="N263" s="20">
        <v>24000</v>
      </c>
      <c r="O263" s="20">
        <f t="shared" si="26"/>
        <v>82.142857142857139</v>
      </c>
      <c r="P263" s="20">
        <f t="shared" si="27"/>
        <v>104.34782608695652</v>
      </c>
    </row>
    <row r="264" spans="3:16" s="2" customFormat="1" ht="12.6" customHeight="1" x14ac:dyDescent="0.2">
      <c r="C264" s="18" t="s">
        <v>16</v>
      </c>
      <c r="D264" s="16">
        <v>416000</v>
      </c>
      <c r="E264" s="47" t="s">
        <v>90</v>
      </c>
      <c r="F264" s="20"/>
      <c r="G264" s="20"/>
      <c r="H264" s="14">
        <f>SUM(H265:H283)</f>
        <v>0</v>
      </c>
      <c r="I264" s="14">
        <f>SUM(I265:I283)</f>
        <v>0</v>
      </c>
      <c r="J264" s="14">
        <f>SUM(J265:J270)</f>
        <v>136000</v>
      </c>
      <c r="K264" s="23" t="e">
        <f>ROUND(#REF!,0)</f>
        <v>#REF!</v>
      </c>
      <c r="L264" s="14">
        <f>SUM(L265:L274)</f>
        <v>334000</v>
      </c>
      <c r="M264" s="14">
        <f>SUM(M265:M274)</f>
        <v>331500</v>
      </c>
      <c r="N264" s="14">
        <f>SUM(N265:N274)</f>
        <v>322000</v>
      </c>
      <c r="O264" s="14">
        <f t="shared" si="26"/>
        <v>99.251497005988014</v>
      </c>
      <c r="P264" s="14">
        <f t="shared" si="27"/>
        <v>97.134238310708895</v>
      </c>
    </row>
    <row r="265" spans="3:16" s="4" customFormat="1" ht="12.6" customHeight="1" x14ac:dyDescent="0.2">
      <c r="C265" s="18"/>
      <c r="D265" s="19">
        <v>416100</v>
      </c>
      <c r="E265" s="27" t="s">
        <v>299</v>
      </c>
      <c r="F265" s="20"/>
      <c r="G265" s="20"/>
      <c r="H265" s="20" t="s">
        <v>11</v>
      </c>
      <c r="I265" s="20" t="s">
        <v>11</v>
      </c>
      <c r="J265" s="20">
        <v>50000</v>
      </c>
      <c r="K265" s="21" t="e">
        <f>ROUND(#REF!,0)</f>
        <v>#REF!</v>
      </c>
      <c r="L265" s="20">
        <v>70000</v>
      </c>
      <c r="M265" s="20">
        <v>81000</v>
      </c>
      <c r="N265" s="20">
        <v>65000</v>
      </c>
      <c r="O265" s="20">
        <f t="shared" si="26"/>
        <v>115.71428571428572</v>
      </c>
      <c r="P265" s="20">
        <f t="shared" si="27"/>
        <v>80.246913580246911</v>
      </c>
    </row>
    <row r="266" spans="3:16" s="32" customFormat="1" ht="12.6" customHeight="1" x14ac:dyDescent="0.2">
      <c r="C266" s="18"/>
      <c r="D266" s="19">
        <v>416100</v>
      </c>
      <c r="E266" s="27" t="s">
        <v>300</v>
      </c>
      <c r="F266" s="20"/>
      <c r="G266" s="20"/>
      <c r="H266" s="20" t="s">
        <v>11</v>
      </c>
      <c r="I266" s="20" t="s">
        <v>11</v>
      </c>
      <c r="J266" s="20">
        <v>80000</v>
      </c>
      <c r="K266" s="21" t="e">
        <f>ROUND(#REF!,0)</f>
        <v>#REF!</v>
      </c>
      <c r="L266" s="20">
        <v>80000</v>
      </c>
      <c r="M266" s="20">
        <v>93000</v>
      </c>
      <c r="N266" s="20">
        <v>75000</v>
      </c>
      <c r="O266" s="20">
        <f t="shared" si="26"/>
        <v>116.25000000000001</v>
      </c>
      <c r="P266" s="20">
        <f t="shared" si="27"/>
        <v>80.645161290322577</v>
      </c>
    </row>
    <row r="267" spans="3:16" s="4" customFormat="1" ht="12.6" customHeight="1" x14ac:dyDescent="0.2">
      <c r="C267" s="18"/>
      <c r="D267" s="19">
        <v>416000</v>
      </c>
      <c r="E267" s="27" t="s">
        <v>250</v>
      </c>
      <c r="F267" s="20"/>
      <c r="G267" s="20"/>
      <c r="H267" s="20"/>
      <c r="I267" s="20"/>
      <c r="J267" s="20"/>
      <c r="K267" s="21"/>
      <c r="L267" s="20">
        <v>10000</v>
      </c>
      <c r="M267" s="20">
        <v>10000</v>
      </c>
      <c r="N267" s="20">
        <v>10000</v>
      </c>
      <c r="O267" s="20">
        <f t="shared" si="26"/>
        <v>100</v>
      </c>
      <c r="P267" s="20">
        <f t="shared" si="27"/>
        <v>100</v>
      </c>
    </row>
    <row r="268" spans="3:16" s="4" customFormat="1" ht="12.6" customHeight="1" x14ac:dyDescent="0.2">
      <c r="C268" s="18"/>
      <c r="D268" s="19">
        <v>416100</v>
      </c>
      <c r="E268" s="27" t="s">
        <v>131</v>
      </c>
      <c r="F268" s="20"/>
      <c r="G268" s="20"/>
      <c r="H268" s="20"/>
      <c r="I268" s="20"/>
      <c r="J268" s="20"/>
      <c r="K268" s="21"/>
      <c r="L268" s="20">
        <v>18000</v>
      </c>
      <c r="M268" s="20">
        <v>5500</v>
      </c>
      <c r="N268" s="20">
        <v>8000</v>
      </c>
      <c r="O268" s="20">
        <f t="shared" si="26"/>
        <v>30.555555555555557</v>
      </c>
      <c r="P268" s="20">
        <f t="shared" si="27"/>
        <v>145.45454545454547</v>
      </c>
    </row>
    <row r="269" spans="3:16" s="4" customFormat="1" ht="12.6" customHeight="1" x14ac:dyDescent="0.2">
      <c r="C269" s="18"/>
      <c r="D269" s="19">
        <v>416100</v>
      </c>
      <c r="E269" s="27" t="s">
        <v>237</v>
      </c>
      <c r="F269" s="20"/>
      <c r="G269" s="20"/>
      <c r="H269" s="20"/>
      <c r="I269" s="20"/>
      <c r="J269" s="20"/>
      <c r="K269" s="21"/>
      <c r="L269" s="20">
        <v>5000</v>
      </c>
      <c r="M269" s="20">
        <v>5000</v>
      </c>
      <c r="N269" s="20">
        <v>5000</v>
      </c>
      <c r="O269" s="20">
        <f t="shared" si="26"/>
        <v>100</v>
      </c>
      <c r="P269" s="20">
        <f t="shared" si="27"/>
        <v>100</v>
      </c>
    </row>
    <row r="270" spans="3:16" s="2" customFormat="1" ht="12.6" customHeight="1" x14ac:dyDescent="0.2">
      <c r="C270" s="18"/>
      <c r="D270" s="19">
        <v>416100</v>
      </c>
      <c r="E270" s="27" t="s">
        <v>167</v>
      </c>
      <c r="F270" s="20"/>
      <c r="G270" s="20"/>
      <c r="H270" s="20" t="s">
        <v>11</v>
      </c>
      <c r="I270" s="20" t="s">
        <v>11</v>
      </c>
      <c r="J270" s="20">
        <v>6000</v>
      </c>
      <c r="K270" s="21" t="e">
        <f>ROUND(#REF!,0)</f>
        <v>#REF!</v>
      </c>
      <c r="L270" s="20">
        <v>7000</v>
      </c>
      <c r="M270" s="20">
        <v>11000</v>
      </c>
      <c r="N270" s="20">
        <v>10000</v>
      </c>
      <c r="O270" s="20">
        <f t="shared" si="26"/>
        <v>157.14285714285714</v>
      </c>
      <c r="P270" s="20">
        <f t="shared" si="27"/>
        <v>90.909090909090907</v>
      </c>
    </row>
    <row r="271" spans="3:16" s="2" customFormat="1" ht="12.6" customHeight="1" x14ac:dyDescent="0.2">
      <c r="C271" s="18"/>
      <c r="D271" s="19">
        <v>416100</v>
      </c>
      <c r="E271" s="27" t="s">
        <v>130</v>
      </c>
      <c r="F271" s="20"/>
      <c r="G271" s="20"/>
      <c r="H271" s="20"/>
      <c r="I271" s="20"/>
      <c r="J271" s="20"/>
      <c r="K271" s="21"/>
      <c r="L271" s="20">
        <v>90000</v>
      </c>
      <c r="M271" s="20">
        <v>83000</v>
      </c>
      <c r="N271" s="20">
        <v>85000</v>
      </c>
      <c r="O271" s="20">
        <f t="shared" si="26"/>
        <v>92.222222222222229</v>
      </c>
      <c r="P271" s="20">
        <f t="shared" si="27"/>
        <v>102.40963855421687</v>
      </c>
    </row>
    <row r="272" spans="3:16" s="2" customFormat="1" ht="12.6" customHeight="1" x14ac:dyDescent="0.2">
      <c r="C272" s="18"/>
      <c r="D272" s="19">
        <v>416100</v>
      </c>
      <c r="E272" s="27" t="s">
        <v>133</v>
      </c>
      <c r="F272" s="20"/>
      <c r="G272" s="20"/>
      <c r="H272" s="20"/>
      <c r="I272" s="20"/>
      <c r="J272" s="20"/>
      <c r="K272" s="21"/>
      <c r="L272" s="20">
        <v>40000</v>
      </c>
      <c r="M272" s="20">
        <v>35000</v>
      </c>
      <c r="N272" s="20">
        <v>35000</v>
      </c>
      <c r="O272" s="20">
        <f t="shared" si="26"/>
        <v>87.5</v>
      </c>
      <c r="P272" s="20">
        <f t="shared" si="27"/>
        <v>100</v>
      </c>
    </row>
    <row r="273" spans="3:16" s="2" customFormat="1" ht="12.6" customHeight="1" x14ac:dyDescent="0.2">
      <c r="C273" s="18"/>
      <c r="D273" s="19">
        <v>416100</v>
      </c>
      <c r="E273" s="27" t="s">
        <v>349</v>
      </c>
      <c r="F273" s="20"/>
      <c r="G273" s="20"/>
      <c r="H273" s="20"/>
      <c r="I273" s="20"/>
      <c r="J273" s="20"/>
      <c r="K273" s="21"/>
      <c r="L273" s="20">
        <v>0</v>
      </c>
      <c r="M273" s="20">
        <v>0</v>
      </c>
      <c r="N273" s="20">
        <v>15000</v>
      </c>
      <c r="O273" s="20" t="s">
        <v>11</v>
      </c>
      <c r="P273" s="20" t="s">
        <v>11</v>
      </c>
    </row>
    <row r="274" spans="3:16" s="2" customFormat="1" ht="12.6" customHeight="1" x14ac:dyDescent="0.2">
      <c r="C274" s="18"/>
      <c r="D274" s="19">
        <v>416100</v>
      </c>
      <c r="E274" s="27" t="s">
        <v>252</v>
      </c>
      <c r="F274" s="20"/>
      <c r="G274" s="20"/>
      <c r="H274" s="20"/>
      <c r="I274" s="20"/>
      <c r="J274" s="20"/>
      <c r="K274" s="21"/>
      <c r="L274" s="20">
        <v>14000</v>
      </c>
      <c r="M274" s="20">
        <v>8000</v>
      </c>
      <c r="N274" s="20">
        <v>14000</v>
      </c>
      <c r="O274" s="20">
        <f t="shared" si="26"/>
        <v>57.142857142857139</v>
      </c>
      <c r="P274" s="20">
        <f t="shared" si="27"/>
        <v>175</v>
      </c>
    </row>
    <row r="275" spans="3:16" s="2" customFormat="1" ht="12.6" customHeight="1" x14ac:dyDescent="0.2">
      <c r="C275" s="18" t="s">
        <v>24</v>
      </c>
      <c r="D275" s="16">
        <v>415000</v>
      </c>
      <c r="E275" s="47" t="s">
        <v>83</v>
      </c>
      <c r="F275" s="20"/>
      <c r="G275" s="20"/>
      <c r="H275" s="20"/>
      <c r="I275" s="20"/>
      <c r="J275" s="14">
        <f>SUM(J276:J284)</f>
        <v>159000</v>
      </c>
      <c r="K275" s="21"/>
      <c r="L275" s="14">
        <f>SUM(L276:L284)</f>
        <v>169500</v>
      </c>
      <c r="M275" s="14">
        <f>SUM(M276:M284)</f>
        <v>181500</v>
      </c>
      <c r="N275" s="14">
        <f>SUM(N276:N284)</f>
        <v>174700</v>
      </c>
      <c r="O275" s="14">
        <f t="shared" si="26"/>
        <v>107.07964601769913</v>
      </c>
      <c r="P275" s="14">
        <f t="shared" si="27"/>
        <v>96.253443526170798</v>
      </c>
    </row>
    <row r="276" spans="3:16" s="2" customFormat="1" ht="12.6" customHeight="1" x14ac:dyDescent="0.2">
      <c r="C276" s="18"/>
      <c r="D276" s="19">
        <v>415200</v>
      </c>
      <c r="E276" s="27" t="s">
        <v>301</v>
      </c>
      <c r="F276" s="20"/>
      <c r="G276" s="20"/>
      <c r="H276" s="20" t="s">
        <v>11</v>
      </c>
      <c r="I276" s="20" t="s">
        <v>11</v>
      </c>
      <c r="J276" s="20">
        <v>2500</v>
      </c>
      <c r="K276" s="21" t="e">
        <f>ROUND(#REF!,0)</f>
        <v>#REF!</v>
      </c>
      <c r="L276" s="20">
        <v>5000</v>
      </c>
      <c r="M276" s="20">
        <v>17000</v>
      </c>
      <c r="N276" s="20">
        <v>5000</v>
      </c>
      <c r="O276" s="20">
        <f t="shared" si="26"/>
        <v>340</v>
      </c>
      <c r="P276" s="20">
        <f t="shared" si="27"/>
        <v>29.411764705882355</v>
      </c>
    </row>
    <row r="277" spans="3:16" s="2" customFormat="1" ht="12.6" customHeight="1" x14ac:dyDescent="0.2">
      <c r="C277" s="18"/>
      <c r="D277" s="19">
        <v>415200</v>
      </c>
      <c r="E277" s="27" t="s">
        <v>302</v>
      </c>
      <c r="F277" s="20"/>
      <c r="G277" s="20"/>
      <c r="H277" s="20" t="s">
        <v>11</v>
      </c>
      <c r="I277" s="20" t="s">
        <v>11</v>
      </c>
      <c r="J277" s="20">
        <v>55000</v>
      </c>
      <c r="K277" s="21" t="e">
        <f>ROUND(#REF!,0)</f>
        <v>#REF!</v>
      </c>
      <c r="L277" s="20">
        <v>55000</v>
      </c>
      <c r="M277" s="20">
        <v>55000</v>
      </c>
      <c r="N277" s="20">
        <v>55000</v>
      </c>
      <c r="O277" s="20">
        <f t="shared" si="26"/>
        <v>100</v>
      </c>
      <c r="P277" s="20">
        <f t="shared" si="27"/>
        <v>100</v>
      </c>
    </row>
    <row r="278" spans="3:16" s="2" customFormat="1" ht="12.6" customHeight="1" x14ac:dyDescent="0.2">
      <c r="C278" s="18"/>
      <c r="D278" s="19">
        <v>415200</v>
      </c>
      <c r="E278" s="27" t="s">
        <v>332</v>
      </c>
      <c r="F278" s="20"/>
      <c r="G278" s="20"/>
      <c r="H278" s="20" t="s">
        <v>11</v>
      </c>
      <c r="I278" s="20" t="s">
        <v>11</v>
      </c>
      <c r="J278" s="20">
        <v>31000</v>
      </c>
      <c r="K278" s="21" t="e">
        <f>ROUND(#REF!,0)</f>
        <v>#REF!</v>
      </c>
      <c r="L278" s="28">
        <v>20000</v>
      </c>
      <c r="M278" s="28">
        <v>20000</v>
      </c>
      <c r="N278" s="28">
        <v>20000</v>
      </c>
      <c r="O278" s="20">
        <f t="shared" si="26"/>
        <v>100</v>
      </c>
      <c r="P278" s="20">
        <f t="shared" si="27"/>
        <v>100</v>
      </c>
    </row>
    <row r="279" spans="3:16" s="2" customFormat="1" ht="12.6" customHeight="1" x14ac:dyDescent="0.2">
      <c r="C279" s="18"/>
      <c r="D279" s="19">
        <v>415200</v>
      </c>
      <c r="E279" s="27" t="s">
        <v>238</v>
      </c>
      <c r="F279" s="20"/>
      <c r="G279" s="20"/>
      <c r="H279" s="20"/>
      <c r="I279" s="20"/>
      <c r="J279" s="20">
        <v>5000</v>
      </c>
      <c r="K279" s="21"/>
      <c r="L279" s="20">
        <v>8000</v>
      </c>
      <c r="M279" s="20">
        <v>8000</v>
      </c>
      <c r="N279" s="20">
        <v>10000</v>
      </c>
      <c r="O279" s="20">
        <f t="shared" si="26"/>
        <v>100</v>
      </c>
      <c r="P279" s="20">
        <f t="shared" si="27"/>
        <v>125</v>
      </c>
    </row>
    <row r="280" spans="3:16" s="2" customFormat="1" ht="12.6" customHeight="1" x14ac:dyDescent="0.2">
      <c r="C280" s="18"/>
      <c r="D280" s="19">
        <v>415200</v>
      </c>
      <c r="E280" s="27" t="s">
        <v>39</v>
      </c>
      <c r="F280" s="20"/>
      <c r="G280" s="20"/>
      <c r="H280" s="20" t="s">
        <v>11</v>
      </c>
      <c r="I280" s="20" t="s">
        <v>11</v>
      </c>
      <c r="J280" s="20">
        <v>4000</v>
      </c>
      <c r="K280" s="21" t="e">
        <f>ROUND(#REF!,0)</f>
        <v>#REF!</v>
      </c>
      <c r="L280" s="20">
        <v>4000</v>
      </c>
      <c r="M280" s="20">
        <v>4000</v>
      </c>
      <c r="N280" s="20">
        <v>4200</v>
      </c>
      <c r="O280" s="20">
        <f t="shared" si="26"/>
        <v>100</v>
      </c>
      <c r="P280" s="20">
        <f t="shared" si="27"/>
        <v>105</v>
      </c>
    </row>
    <row r="281" spans="3:16" s="2" customFormat="1" ht="12.6" customHeight="1" x14ac:dyDescent="0.2">
      <c r="C281" s="18"/>
      <c r="D281" s="19">
        <v>415200</v>
      </c>
      <c r="E281" s="27" t="s">
        <v>239</v>
      </c>
      <c r="F281" s="20"/>
      <c r="G281" s="20"/>
      <c r="H281" s="20" t="s">
        <v>11</v>
      </c>
      <c r="I281" s="20" t="s">
        <v>11</v>
      </c>
      <c r="J281" s="20">
        <v>19000</v>
      </c>
      <c r="K281" s="21" t="e">
        <f>ROUND(#REF!,0)</f>
        <v>#REF!</v>
      </c>
      <c r="L281" s="20">
        <v>22000</v>
      </c>
      <c r="M281" s="20">
        <v>22000</v>
      </c>
      <c r="N281" s="20">
        <v>25000</v>
      </c>
      <c r="O281" s="20">
        <f t="shared" si="26"/>
        <v>100</v>
      </c>
      <c r="P281" s="20">
        <f t="shared" si="27"/>
        <v>113.63636363636364</v>
      </c>
    </row>
    <row r="282" spans="3:16" s="2" customFormat="1" ht="12.6" customHeight="1" x14ac:dyDescent="0.2">
      <c r="C282" s="18"/>
      <c r="D282" s="19">
        <v>415200</v>
      </c>
      <c r="E282" s="27" t="s">
        <v>303</v>
      </c>
      <c r="F282" s="20"/>
      <c r="G282" s="20"/>
      <c r="H282" s="20" t="s">
        <v>11</v>
      </c>
      <c r="I282" s="20" t="s">
        <v>11</v>
      </c>
      <c r="J282" s="20">
        <v>30000</v>
      </c>
      <c r="K282" s="21" t="e">
        <f>ROUND(#REF!,0)</f>
        <v>#REF!</v>
      </c>
      <c r="L282" s="20">
        <v>20000</v>
      </c>
      <c r="M282" s="20">
        <v>20000</v>
      </c>
      <c r="N282" s="20">
        <v>20000</v>
      </c>
      <c r="O282" s="20">
        <f t="shared" si="26"/>
        <v>100</v>
      </c>
      <c r="P282" s="20">
        <f t="shared" si="27"/>
        <v>100</v>
      </c>
    </row>
    <row r="283" spans="3:16" s="2" customFormat="1" ht="12.6" customHeight="1" x14ac:dyDescent="0.2">
      <c r="C283" s="18"/>
      <c r="D283" s="19">
        <v>415200</v>
      </c>
      <c r="E283" s="27" t="s">
        <v>232</v>
      </c>
      <c r="F283" s="20"/>
      <c r="G283" s="20"/>
      <c r="H283" s="20" t="s">
        <v>11</v>
      </c>
      <c r="I283" s="20" t="s">
        <v>11</v>
      </c>
      <c r="J283" s="20">
        <v>12000</v>
      </c>
      <c r="K283" s="21" t="e">
        <f>ROUND(#REF!,0)</f>
        <v>#REF!</v>
      </c>
      <c r="L283" s="20">
        <v>35000</v>
      </c>
      <c r="M283" s="20">
        <v>35000</v>
      </c>
      <c r="N283" s="20">
        <v>35000</v>
      </c>
      <c r="O283" s="20">
        <f t="shared" si="26"/>
        <v>100</v>
      </c>
      <c r="P283" s="20">
        <f t="shared" si="27"/>
        <v>100</v>
      </c>
    </row>
    <row r="284" spans="3:16" s="2" customFormat="1" ht="12.6" customHeight="1" x14ac:dyDescent="0.2">
      <c r="C284" s="18"/>
      <c r="D284" s="19">
        <v>415200</v>
      </c>
      <c r="E284" s="27" t="s">
        <v>304</v>
      </c>
      <c r="F284" s="20"/>
      <c r="G284" s="20"/>
      <c r="H284" s="20"/>
      <c r="I284" s="20"/>
      <c r="J284" s="20">
        <v>500</v>
      </c>
      <c r="K284" s="21"/>
      <c r="L284" s="20">
        <v>500</v>
      </c>
      <c r="M284" s="20">
        <v>500</v>
      </c>
      <c r="N284" s="20">
        <v>500</v>
      </c>
      <c r="O284" s="20">
        <f t="shared" si="26"/>
        <v>100</v>
      </c>
      <c r="P284" s="20">
        <f t="shared" si="27"/>
        <v>100</v>
      </c>
    </row>
    <row r="285" spans="3:16" s="2" customFormat="1" ht="12.6" customHeight="1" x14ac:dyDescent="0.2">
      <c r="C285" s="18"/>
      <c r="D285" s="19"/>
      <c r="E285" s="47" t="s">
        <v>149</v>
      </c>
      <c r="F285" s="20"/>
      <c r="G285" s="20"/>
      <c r="H285" s="14" t="e">
        <f>NA()</f>
        <v>#N/A</v>
      </c>
      <c r="I285" s="14" t="e">
        <f>NA()</f>
        <v>#N/A</v>
      </c>
      <c r="J285" s="14">
        <f>SUM(J264,J275)</f>
        <v>295000</v>
      </c>
      <c r="K285" s="23" t="e">
        <f>ROUND(#REF!,0)</f>
        <v>#REF!</v>
      </c>
      <c r="L285" s="14">
        <f>L275+L264+L260</f>
        <v>578500</v>
      </c>
      <c r="M285" s="14">
        <f>M275+M264+M260</f>
        <v>581000</v>
      </c>
      <c r="N285" s="14">
        <f>N275+N264+N260</f>
        <v>566700</v>
      </c>
      <c r="O285" s="14">
        <f t="shared" si="26"/>
        <v>100.43215211754537</v>
      </c>
      <c r="P285" s="14">
        <f t="shared" si="27"/>
        <v>97.53872633390705</v>
      </c>
    </row>
    <row r="286" spans="3:16" s="2" customFormat="1" ht="9.75" customHeight="1" x14ac:dyDescent="0.2">
      <c r="C286" s="18"/>
      <c r="D286" s="19"/>
      <c r="E286" s="46"/>
      <c r="F286" s="20"/>
      <c r="G286" s="20"/>
      <c r="H286" s="20"/>
      <c r="I286" s="20"/>
      <c r="J286" s="20"/>
      <c r="K286" s="21"/>
      <c r="L286" s="14"/>
      <c r="M286" s="14"/>
      <c r="N286" s="14"/>
      <c r="O286" s="14"/>
      <c r="P286" s="14"/>
    </row>
    <row r="287" spans="3:16" s="2" customFormat="1" ht="14.1" customHeight="1" x14ac:dyDescent="0.2">
      <c r="C287" s="18"/>
      <c r="D287" s="19"/>
      <c r="E287" s="17" t="s">
        <v>91</v>
      </c>
      <c r="F287" s="20"/>
      <c r="G287" s="20"/>
      <c r="H287" s="20"/>
      <c r="I287" s="20"/>
      <c r="J287" s="20"/>
      <c r="K287" s="21"/>
      <c r="L287" s="20"/>
      <c r="M287" s="20"/>
      <c r="N287" s="20"/>
      <c r="O287" s="14"/>
      <c r="P287" s="14"/>
    </row>
    <row r="288" spans="3:16" s="2" customFormat="1" ht="9" customHeight="1" x14ac:dyDescent="0.2">
      <c r="C288" s="18"/>
      <c r="D288" s="19"/>
      <c r="E288" s="46"/>
      <c r="F288" s="20"/>
      <c r="G288" s="20"/>
      <c r="H288" s="20"/>
      <c r="I288" s="20"/>
      <c r="J288" s="20"/>
      <c r="K288" s="21"/>
      <c r="L288" s="20"/>
      <c r="M288" s="20"/>
      <c r="N288" s="20"/>
      <c r="O288" s="14"/>
      <c r="P288" s="14"/>
    </row>
    <row r="289" spans="3:16" s="2" customFormat="1" ht="12.6" customHeight="1" x14ac:dyDescent="0.2">
      <c r="C289" s="18" t="s">
        <v>6</v>
      </c>
      <c r="D289" s="16">
        <v>411000</v>
      </c>
      <c r="E289" s="47" t="s">
        <v>92</v>
      </c>
      <c r="F289" s="20"/>
      <c r="G289" s="20"/>
      <c r="H289" s="14">
        <f>SUM(H290:H291)</f>
        <v>0</v>
      </c>
      <c r="I289" s="14">
        <f>SUM(I290:I291)</f>
        <v>0</v>
      </c>
      <c r="J289" s="14">
        <f>SUM(J290:J291)</f>
        <v>1715000</v>
      </c>
      <c r="K289" s="23" t="e">
        <f>ROUND(#REF!,0)</f>
        <v>#REF!</v>
      </c>
      <c r="L289" s="14">
        <f>SUM(L290:L293)</f>
        <v>1833000</v>
      </c>
      <c r="M289" s="14">
        <f>SUM(M290:M293)</f>
        <v>1849500</v>
      </c>
      <c r="N289" s="14">
        <f>SUM(N290:N293)</f>
        <v>1879000</v>
      </c>
      <c r="O289" s="14">
        <f t="shared" ref="O289:O303" si="28">M289/L289*100</f>
        <v>100.90016366612112</v>
      </c>
      <c r="P289" s="14">
        <f t="shared" ref="P289:P303" si="29">N289/M289*100</f>
        <v>101.59502568261691</v>
      </c>
    </row>
    <row r="290" spans="3:16" s="2" customFormat="1" ht="12.6" customHeight="1" x14ac:dyDescent="0.2">
      <c r="C290" s="18"/>
      <c r="D290" s="19">
        <v>411100</v>
      </c>
      <c r="E290" s="27" t="s">
        <v>220</v>
      </c>
      <c r="F290" s="20"/>
      <c r="G290" s="20"/>
      <c r="H290" s="20" t="s">
        <v>11</v>
      </c>
      <c r="I290" s="20" t="s">
        <v>11</v>
      </c>
      <c r="J290" s="20">
        <v>1570000</v>
      </c>
      <c r="K290" s="21" t="e">
        <f>ROUND(#REF!,0)</f>
        <v>#REF!</v>
      </c>
      <c r="L290" s="20">
        <v>1575000</v>
      </c>
      <c r="M290" s="20">
        <v>1544000</v>
      </c>
      <c r="N290" s="20">
        <v>1550000</v>
      </c>
      <c r="O290" s="20">
        <f t="shared" si="28"/>
        <v>98.031746031746039</v>
      </c>
      <c r="P290" s="20">
        <f t="shared" si="29"/>
        <v>100.38860103626943</v>
      </c>
    </row>
    <row r="291" spans="3:16" s="2" customFormat="1" ht="12.6" customHeight="1" x14ac:dyDescent="0.2">
      <c r="C291" s="18"/>
      <c r="D291" s="19">
        <v>411200</v>
      </c>
      <c r="E291" s="27" t="s">
        <v>248</v>
      </c>
      <c r="F291" s="20"/>
      <c r="G291" s="20"/>
      <c r="H291" s="20" t="s">
        <v>11</v>
      </c>
      <c r="I291" s="20" t="s">
        <v>11</v>
      </c>
      <c r="J291" s="20">
        <v>145000</v>
      </c>
      <c r="K291" s="21" t="e">
        <f>ROUND(#REF!,0)</f>
        <v>#REF!</v>
      </c>
      <c r="L291" s="20">
        <v>228300</v>
      </c>
      <c r="M291" s="20">
        <v>275000</v>
      </c>
      <c r="N291" s="20">
        <v>258000</v>
      </c>
      <c r="O291" s="20">
        <f t="shared" si="28"/>
        <v>120.45554095488393</v>
      </c>
      <c r="P291" s="20">
        <f t="shared" si="29"/>
        <v>93.818181818181827</v>
      </c>
    </row>
    <row r="292" spans="3:16" s="11" customFormat="1" ht="12.6" customHeight="1" x14ac:dyDescent="0.2">
      <c r="C292" s="18"/>
      <c r="D292" s="19">
        <v>411300</v>
      </c>
      <c r="E292" s="78" t="s">
        <v>118</v>
      </c>
      <c r="F292" s="20"/>
      <c r="G292" s="20"/>
      <c r="H292" s="20"/>
      <c r="I292" s="20"/>
      <c r="J292" s="20"/>
      <c r="K292" s="21"/>
      <c r="L292" s="20">
        <v>13500</v>
      </c>
      <c r="M292" s="20">
        <v>15500</v>
      </c>
      <c r="N292" s="20">
        <v>15000</v>
      </c>
      <c r="O292" s="20">
        <f t="shared" si="28"/>
        <v>114.81481481481481</v>
      </c>
      <c r="P292" s="20">
        <f t="shared" si="29"/>
        <v>96.774193548387103</v>
      </c>
    </row>
    <row r="293" spans="3:16" s="2" customFormat="1" ht="12.6" customHeight="1" x14ac:dyDescent="0.2">
      <c r="C293" s="18"/>
      <c r="D293" s="19">
        <v>411400</v>
      </c>
      <c r="E293" s="27" t="s">
        <v>113</v>
      </c>
      <c r="F293" s="20"/>
      <c r="G293" s="20"/>
      <c r="H293" s="20"/>
      <c r="I293" s="20"/>
      <c r="J293" s="20"/>
      <c r="K293" s="21"/>
      <c r="L293" s="20">
        <v>16200</v>
      </c>
      <c r="M293" s="20">
        <v>15000</v>
      </c>
      <c r="N293" s="20">
        <v>56000</v>
      </c>
      <c r="O293" s="20">
        <f t="shared" si="28"/>
        <v>92.592592592592595</v>
      </c>
      <c r="P293" s="20">
        <f t="shared" si="29"/>
        <v>373.33333333333331</v>
      </c>
    </row>
    <row r="294" spans="3:16" s="2" customFormat="1" ht="12.6" customHeight="1" x14ac:dyDescent="0.2">
      <c r="C294" s="18" t="s">
        <v>16</v>
      </c>
      <c r="D294" s="16">
        <v>412000</v>
      </c>
      <c r="E294" s="47" t="s">
        <v>136</v>
      </c>
      <c r="F294" s="20"/>
      <c r="G294" s="20"/>
      <c r="H294" s="20" t="s">
        <v>11</v>
      </c>
      <c r="I294" s="14">
        <f>SUM(I295)</f>
        <v>18000</v>
      </c>
      <c r="J294" s="14">
        <f>SUM(J295:J296)</f>
        <v>35000</v>
      </c>
      <c r="K294" s="21"/>
      <c r="L294" s="14">
        <f>SUM(L295:L298)</f>
        <v>22900</v>
      </c>
      <c r="M294" s="14">
        <f>SUM(M295:M298)</f>
        <v>22500</v>
      </c>
      <c r="N294" s="14">
        <f>SUM(N295:N298)</f>
        <v>22800</v>
      </c>
      <c r="O294" s="14">
        <f t="shared" si="28"/>
        <v>98.253275109170303</v>
      </c>
      <c r="P294" s="14">
        <f t="shared" si="29"/>
        <v>101.33333333333334</v>
      </c>
    </row>
    <row r="295" spans="3:16" s="2" customFormat="1" ht="12.6" customHeight="1" x14ac:dyDescent="0.2">
      <c r="C295" s="18"/>
      <c r="D295" s="19">
        <v>412700</v>
      </c>
      <c r="E295" s="27" t="s">
        <v>305</v>
      </c>
      <c r="F295" s="20"/>
      <c r="G295" s="20"/>
      <c r="H295" s="20" t="s">
        <v>11</v>
      </c>
      <c r="I295" s="20">
        <v>18000</v>
      </c>
      <c r="J295" s="20">
        <v>25000</v>
      </c>
      <c r="K295" s="21"/>
      <c r="L295" s="20">
        <v>10000</v>
      </c>
      <c r="M295" s="20">
        <v>12000</v>
      </c>
      <c r="N295" s="20">
        <v>10000</v>
      </c>
      <c r="O295" s="20">
        <f t="shared" si="28"/>
        <v>120</v>
      </c>
      <c r="P295" s="20">
        <f t="shared" si="29"/>
        <v>83.333333333333343</v>
      </c>
    </row>
    <row r="296" spans="3:16" s="2" customFormat="1" ht="12.6" customHeight="1" x14ac:dyDescent="0.2">
      <c r="C296" s="18"/>
      <c r="D296" s="19">
        <v>412700</v>
      </c>
      <c r="E296" s="27" t="s">
        <v>40</v>
      </c>
      <c r="F296" s="20"/>
      <c r="G296" s="20"/>
      <c r="H296" s="20" t="s">
        <v>11</v>
      </c>
      <c r="I296" s="20" t="s">
        <v>11</v>
      </c>
      <c r="J296" s="20">
        <v>10000</v>
      </c>
      <c r="K296" s="21"/>
      <c r="L296" s="20">
        <v>4400</v>
      </c>
      <c r="M296" s="20">
        <v>4000</v>
      </c>
      <c r="N296" s="20">
        <v>4300</v>
      </c>
      <c r="O296" s="20">
        <f t="shared" si="28"/>
        <v>90.909090909090907</v>
      </c>
      <c r="P296" s="20">
        <f t="shared" si="29"/>
        <v>107.5</v>
      </c>
    </row>
    <row r="297" spans="3:16" s="2" customFormat="1" ht="12.6" customHeight="1" x14ac:dyDescent="0.2">
      <c r="C297" s="18"/>
      <c r="D297" s="19">
        <v>412900</v>
      </c>
      <c r="E297" s="27" t="s">
        <v>222</v>
      </c>
      <c r="F297" s="20"/>
      <c r="G297" s="20"/>
      <c r="H297" s="20" t="s">
        <v>11</v>
      </c>
      <c r="I297" s="20" t="s">
        <v>11</v>
      </c>
      <c r="J297" s="20">
        <v>10000</v>
      </c>
      <c r="K297" s="21"/>
      <c r="L297" s="20">
        <v>6000</v>
      </c>
      <c r="M297" s="20">
        <v>6000</v>
      </c>
      <c r="N297" s="20">
        <v>6000</v>
      </c>
      <c r="O297" s="20">
        <f t="shared" si="28"/>
        <v>100</v>
      </c>
      <c r="P297" s="20">
        <f t="shared" si="29"/>
        <v>100</v>
      </c>
    </row>
    <row r="298" spans="3:16" s="2" customFormat="1" ht="12.6" customHeight="1" x14ac:dyDescent="0.2">
      <c r="C298" s="18"/>
      <c r="D298" s="19">
        <v>412900</v>
      </c>
      <c r="E298" s="27" t="s">
        <v>356</v>
      </c>
      <c r="F298" s="20"/>
      <c r="G298" s="20"/>
      <c r="H298" s="20"/>
      <c r="I298" s="20"/>
      <c r="J298" s="20"/>
      <c r="K298" s="21"/>
      <c r="L298" s="20">
        <v>2500</v>
      </c>
      <c r="M298" s="20">
        <v>500</v>
      </c>
      <c r="N298" s="20">
        <v>2500</v>
      </c>
      <c r="O298" s="20">
        <f t="shared" si="28"/>
        <v>20</v>
      </c>
      <c r="P298" s="20">
        <f t="shared" si="29"/>
        <v>500</v>
      </c>
    </row>
    <row r="299" spans="3:16" s="8" customFormat="1" ht="12.6" customHeight="1" x14ac:dyDescent="0.2">
      <c r="C299" s="18" t="s">
        <v>24</v>
      </c>
      <c r="D299" s="16">
        <v>487000</v>
      </c>
      <c r="E299" s="47" t="s">
        <v>207</v>
      </c>
      <c r="F299" s="14"/>
      <c r="G299" s="14"/>
      <c r="H299" s="14"/>
      <c r="I299" s="14"/>
      <c r="J299" s="14"/>
      <c r="K299" s="23"/>
      <c r="L299" s="14">
        <f>L300</f>
        <v>2000</v>
      </c>
      <c r="M299" s="14">
        <f>M300</f>
        <v>2000</v>
      </c>
      <c r="N299" s="14">
        <f>N300</f>
        <v>2000</v>
      </c>
      <c r="O299" s="14">
        <f t="shared" si="28"/>
        <v>100</v>
      </c>
      <c r="P299" s="14">
        <f t="shared" si="29"/>
        <v>100</v>
      </c>
    </row>
    <row r="300" spans="3:16" s="31" customFormat="1" ht="23.25" customHeight="1" x14ac:dyDescent="0.2">
      <c r="C300" s="30"/>
      <c r="D300" s="26">
        <v>487400</v>
      </c>
      <c r="E300" s="27" t="s">
        <v>208</v>
      </c>
      <c r="F300" s="28"/>
      <c r="G300" s="28"/>
      <c r="H300" s="28"/>
      <c r="I300" s="28"/>
      <c r="J300" s="28"/>
      <c r="K300" s="29"/>
      <c r="L300" s="28">
        <v>2000</v>
      </c>
      <c r="M300" s="28">
        <v>2000</v>
      </c>
      <c r="N300" s="28">
        <v>2000</v>
      </c>
      <c r="O300" s="20">
        <f t="shared" si="28"/>
        <v>100</v>
      </c>
      <c r="P300" s="20">
        <f t="shared" si="29"/>
        <v>100</v>
      </c>
    </row>
    <row r="301" spans="3:16" s="8" customFormat="1" ht="12.6" customHeight="1" x14ac:dyDescent="0.2">
      <c r="C301" s="18" t="s">
        <v>25</v>
      </c>
      <c r="D301" s="16">
        <v>638000</v>
      </c>
      <c r="E301" s="47" t="s">
        <v>114</v>
      </c>
      <c r="F301" s="14"/>
      <c r="G301" s="14"/>
      <c r="H301" s="14"/>
      <c r="I301" s="14"/>
      <c r="J301" s="14"/>
      <c r="K301" s="23"/>
      <c r="L301" s="14">
        <f>L302</f>
        <v>10000</v>
      </c>
      <c r="M301" s="14">
        <f>M302</f>
        <v>47000</v>
      </c>
      <c r="N301" s="14">
        <f>N302</f>
        <v>8500</v>
      </c>
      <c r="O301" s="14">
        <f t="shared" si="28"/>
        <v>470</v>
      </c>
      <c r="P301" s="14">
        <f t="shared" si="29"/>
        <v>18.085106382978726</v>
      </c>
    </row>
    <row r="302" spans="3:16" s="11" customFormat="1" ht="12.6" customHeight="1" x14ac:dyDescent="0.2">
      <c r="C302" s="18"/>
      <c r="D302" s="19">
        <v>638100</v>
      </c>
      <c r="E302" s="27" t="s">
        <v>166</v>
      </c>
      <c r="F302" s="20"/>
      <c r="G302" s="20"/>
      <c r="H302" s="20"/>
      <c r="I302" s="20"/>
      <c r="J302" s="20"/>
      <c r="K302" s="21"/>
      <c r="L302" s="20">
        <v>10000</v>
      </c>
      <c r="M302" s="20">
        <v>47000</v>
      </c>
      <c r="N302" s="20">
        <v>8500</v>
      </c>
      <c r="O302" s="20">
        <f t="shared" si="28"/>
        <v>470</v>
      </c>
      <c r="P302" s="20">
        <f t="shared" si="29"/>
        <v>18.085106382978726</v>
      </c>
    </row>
    <row r="303" spans="3:16" s="2" customFormat="1" ht="12.6" customHeight="1" x14ac:dyDescent="0.2">
      <c r="C303" s="18"/>
      <c r="D303" s="19"/>
      <c r="E303" s="47" t="s">
        <v>150</v>
      </c>
      <c r="F303" s="20"/>
      <c r="G303" s="20"/>
      <c r="H303" s="14" t="e">
        <f>SUM(H289+#REF!)</f>
        <v>#REF!</v>
      </c>
      <c r="I303" s="14" t="e">
        <f>SUM(I289+#REF!+I294)</f>
        <v>#REF!</v>
      </c>
      <c r="J303" s="14" t="e">
        <f>SUM(J289+#REF!+J294)</f>
        <v>#REF!</v>
      </c>
      <c r="K303" s="23" t="e">
        <f>ROUND(#REF!,0)</f>
        <v>#REF!</v>
      </c>
      <c r="L303" s="14">
        <f>SUM(L289+L294+L299+L301)</f>
        <v>1867900</v>
      </c>
      <c r="M303" s="14">
        <f>SUM(M289+M294+M299+M301)</f>
        <v>1921000</v>
      </c>
      <c r="N303" s="14">
        <f>SUM(N289+N294+N299+N301)</f>
        <v>1912300</v>
      </c>
      <c r="O303" s="14">
        <f t="shared" si="28"/>
        <v>102.84276460195943</v>
      </c>
      <c r="P303" s="14">
        <f t="shared" si="29"/>
        <v>99.547110879750136</v>
      </c>
    </row>
    <row r="304" spans="3:16" s="2" customFormat="1" ht="9.75" customHeight="1" x14ac:dyDescent="0.2">
      <c r="C304" s="18"/>
      <c r="D304" s="16"/>
      <c r="E304" s="46"/>
      <c r="F304" s="14"/>
      <c r="G304" s="14"/>
      <c r="H304" s="14"/>
      <c r="I304" s="14"/>
      <c r="J304" s="14"/>
      <c r="K304" s="23"/>
      <c r="L304" s="20"/>
      <c r="M304" s="20"/>
      <c r="N304" s="20"/>
      <c r="O304" s="14"/>
      <c r="P304" s="14"/>
    </row>
    <row r="305" spans="3:16" s="2" customFormat="1" ht="24" customHeight="1" x14ac:dyDescent="0.2">
      <c r="C305" s="30" t="s">
        <v>41</v>
      </c>
      <c r="D305" s="19"/>
      <c r="E305" s="17" t="s">
        <v>190</v>
      </c>
      <c r="F305" s="19"/>
      <c r="G305" s="19"/>
      <c r="H305" s="19"/>
      <c r="I305" s="19"/>
      <c r="J305" s="23"/>
      <c r="K305" s="23"/>
      <c r="L305" s="20"/>
      <c r="M305" s="20"/>
      <c r="N305" s="20"/>
      <c r="O305" s="14"/>
      <c r="P305" s="14"/>
    </row>
    <row r="306" spans="3:16" s="2" customFormat="1" ht="8.25" customHeight="1" x14ac:dyDescent="0.2">
      <c r="C306" s="18"/>
      <c r="D306" s="19"/>
      <c r="E306" s="46"/>
      <c r="F306" s="19"/>
      <c r="G306" s="19"/>
      <c r="H306" s="19"/>
      <c r="I306" s="19"/>
      <c r="J306" s="23"/>
      <c r="K306" s="23"/>
      <c r="L306" s="20"/>
      <c r="M306" s="20"/>
      <c r="N306" s="20"/>
      <c r="O306" s="14"/>
      <c r="P306" s="14"/>
    </row>
    <row r="307" spans="3:16" s="2" customFormat="1" ht="12.6" customHeight="1" x14ac:dyDescent="0.2">
      <c r="C307" s="18" t="s">
        <v>6</v>
      </c>
      <c r="D307" s="16">
        <v>412000</v>
      </c>
      <c r="E307" s="15" t="s">
        <v>136</v>
      </c>
      <c r="F307" s="14">
        <f>SUM(F308:F308)</f>
        <v>19000</v>
      </c>
      <c r="G307" s="14">
        <f>SUM(G308:G308)</f>
        <v>40000</v>
      </c>
      <c r="H307" s="14">
        <f>SUM(H308:H308)</f>
        <v>45000</v>
      </c>
      <c r="I307" s="14">
        <f>SUM(I308:I308)</f>
        <v>30000</v>
      </c>
      <c r="J307" s="14">
        <f>SUM(J308:J309)</f>
        <v>25000</v>
      </c>
      <c r="K307" s="23" t="e">
        <f>ROUND(#REF!,0)</f>
        <v>#REF!</v>
      </c>
      <c r="L307" s="14">
        <f>SUM(L308:L311)</f>
        <v>40000</v>
      </c>
      <c r="M307" s="14">
        <f>SUM(M308:M311)</f>
        <v>33800</v>
      </c>
      <c r="N307" s="14">
        <f>SUM(N308:N311)</f>
        <v>37000</v>
      </c>
      <c r="O307" s="14">
        <f t="shared" ref="O307:O338" si="30">M307/L307*100</f>
        <v>84.5</v>
      </c>
      <c r="P307" s="14">
        <f>N307/M307*100</f>
        <v>109.46745562130178</v>
      </c>
    </row>
    <row r="308" spans="3:16" s="2" customFormat="1" ht="12.6" customHeight="1" x14ac:dyDescent="0.2">
      <c r="C308" s="18"/>
      <c r="D308" s="19">
        <v>412900</v>
      </c>
      <c r="E308" s="46" t="s">
        <v>306</v>
      </c>
      <c r="F308" s="20">
        <v>19000</v>
      </c>
      <c r="G308" s="20">
        <v>40000</v>
      </c>
      <c r="H308" s="20">
        <v>45000</v>
      </c>
      <c r="I308" s="20">
        <v>30000</v>
      </c>
      <c r="J308" s="20">
        <v>10000</v>
      </c>
      <c r="K308" s="21" t="e">
        <f>ROUND(#REF!,0)</f>
        <v>#REF!</v>
      </c>
      <c r="L308" s="20">
        <v>14000</v>
      </c>
      <c r="M308" s="20">
        <v>18000</v>
      </c>
      <c r="N308" s="20">
        <v>14000</v>
      </c>
      <c r="O308" s="20">
        <f t="shared" si="30"/>
        <v>128.57142857142858</v>
      </c>
      <c r="P308" s="20">
        <f>N308/M308*100</f>
        <v>77.777777777777786</v>
      </c>
    </row>
    <row r="309" spans="3:16" s="2" customFormat="1" ht="12.6" customHeight="1" x14ac:dyDescent="0.2">
      <c r="C309" s="18"/>
      <c r="D309" s="19">
        <v>412200</v>
      </c>
      <c r="E309" s="46" t="s">
        <v>307</v>
      </c>
      <c r="F309" s="20"/>
      <c r="G309" s="20"/>
      <c r="H309" s="20" t="s">
        <v>11</v>
      </c>
      <c r="I309" s="20" t="s">
        <v>11</v>
      </c>
      <c r="J309" s="20">
        <v>15000</v>
      </c>
      <c r="K309" s="21" t="e">
        <f>ROUND(#REF!,0)</f>
        <v>#REF!</v>
      </c>
      <c r="L309" s="20">
        <v>8000</v>
      </c>
      <c r="M309" s="20">
        <v>6800</v>
      </c>
      <c r="N309" s="20">
        <v>8000</v>
      </c>
      <c r="O309" s="20">
        <f t="shared" si="30"/>
        <v>85</v>
      </c>
      <c r="P309" s="20">
        <f>N309/M309*100</f>
        <v>117.64705882352942</v>
      </c>
    </row>
    <row r="310" spans="3:16" s="2" customFormat="1" ht="12.6" customHeight="1" x14ac:dyDescent="0.2">
      <c r="C310" s="40"/>
      <c r="D310" s="19">
        <v>412200</v>
      </c>
      <c r="E310" s="46" t="s">
        <v>42</v>
      </c>
      <c r="F310" s="20"/>
      <c r="G310" s="20"/>
      <c r="H310" s="20"/>
      <c r="I310" s="20"/>
      <c r="J310" s="20"/>
      <c r="K310" s="21"/>
      <c r="L310" s="20">
        <v>8000</v>
      </c>
      <c r="M310" s="20">
        <v>3000</v>
      </c>
      <c r="N310" s="20">
        <v>5000</v>
      </c>
      <c r="O310" s="20">
        <f t="shared" si="30"/>
        <v>37.5</v>
      </c>
      <c r="P310" s="20">
        <f>N310/M310*100</f>
        <v>166.66666666666669</v>
      </c>
    </row>
    <row r="311" spans="3:16" s="2" customFormat="1" ht="12.6" customHeight="1" x14ac:dyDescent="0.2">
      <c r="C311" s="40"/>
      <c r="D311" s="19">
        <v>412500</v>
      </c>
      <c r="E311" s="46" t="s">
        <v>331</v>
      </c>
      <c r="F311" s="20"/>
      <c r="G311" s="20"/>
      <c r="H311" s="20"/>
      <c r="I311" s="20"/>
      <c r="J311" s="20"/>
      <c r="K311" s="21"/>
      <c r="L311" s="20">
        <v>10000</v>
      </c>
      <c r="M311" s="20">
        <v>6000</v>
      </c>
      <c r="N311" s="20">
        <v>10000</v>
      </c>
      <c r="O311" s="20">
        <f t="shared" si="30"/>
        <v>60</v>
      </c>
      <c r="P311" s="20">
        <f>N311/M311*100</f>
        <v>166.66666666666669</v>
      </c>
    </row>
    <row r="312" spans="3:16" s="8" customFormat="1" ht="12.6" customHeight="1" x14ac:dyDescent="0.2">
      <c r="C312" s="18" t="s">
        <v>16</v>
      </c>
      <c r="D312" s="16">
        <v>414000</v>
      </c>
      <c r="E312" s="15" t="s">
        <v>116</v>
      </c>
      <c r="F312" s="14"/>
      <c r="G312" s="14"/>
      <c r="H312" s="14"/>
      <c r="I312" s="14"/>
      <c r="J312" s="14"/>
      <c r="K312" s="23"/>
      <c r="L312" s="14">
        <f>L313</f>
        <v>30000</v>
      </c>
      <c r="M312" s="14">
        <f>M313</f>
        <v>30000</v>
      </c>
      <c r="N312" s="14">
        <f>N313</f>
        <v>30000</v>
      </c>
      <c r="O312" s="14">
        <f t="shared" si="30"/>
        <v>100</v>
      </c>
      <c r="P312" s="14">
        <f t="shared" ref="P312:P323" si="31">N312/M312*100</f>
        <v>100</v>
      </c>
    </row>
    <row r="313" spans="3:16" s="2" customFormat="1" ht="12.6" customHeight="1" x14ac:dyDescent="0.2">
      <c r="C313" s="40"/>
      <c r="D313" s="19">
        <v>414100</v>
      </c>
      <c r="E313" s="46" t="s">
        <v>117</v>
      </c>
      <c r="F313" s="20"/>
      <c r="G313" s="20"/>
      <c r="H313" s="20"/>
      <c r="I313" s="20"/>
      <c r="J313" s="20"/>
      <c r="K313" s="21"/>
      <c r="L313" s="20">
        <v>30000</v>
      </c>
      <c r="M313" s="20">
        <v>30000</v>
      </c>
      <c r="N313" s="20">
        <v>30000</v>
      </c>
      <c r="O313" s="20">
        <f t="shared" si="30"/>
        <v>100</v>
      </c>
      <c r="P313" s="20">
        <f t="shared" si="31"/>
        <v>100</v>
      </c>
    </row>
    <row r="314" spans="3:16" s="2" customFormat="1" ht="12.6" customHeight="1" x14ac:dyDescent="0.2">
      <c r="C314" s="18" t="s">
        <v>24</v>
      </c>
      <c r="D314" s="16">
        <v>416000</v>
      </c>
      <c r="E314" s="15" t="s">
        <v>44</v>
      </c>
      <c r="F314" s="14"/>
      <c r="G314" s="14"/>
      <c r="H314" s="14">
        <f>SUM(H315:H334)</f>
        <v>0</v>
      </c>
      <c r="I314" s="14">
        <f>SUM(I315:I334)</f>
        <v>0</v>
      </c>
      <c r="J314" s="14">
        <f>SUM(J315:J316)</f>
        <v>124000</v>
      </c>
      <c r="K314" s="23" t="e">
        <f>ROUND(#REF!,0)</f>
        <v>#REF!</v>
      </c>
      <c r="L314" s="14">
        <f>SUM(L315:L318)</f>
        <v>143000</v>
      </c>
      <c r="M314" s="14">
        <f>SUM(M315:M318)</f>
        <v>220600</v>
      </c>
      <c r="N314" s="14">
        <f>SUM(N315:N318)</f>
        <v>143000</v>
      </c>
      <c r="O314" s="14">
        <f t="shared" si="30"/>
        <v>154.26573426573427</v>
      </c>
      <c r="P314" s="14">
        <f t="shared" si="31"/>
        <v>64.823209428830467</v>
      </c>
    </row>
    <row r="315" spans="3:16" s="2" customFormat="1" ht="12.6" customHeight="1" x14ac:dyDescent="0.2">
      <c r="C315" s="18"/>
      <c r="D315" s="19">
        <v>416100</v>
      </c>
      <c r="E315" s="46" t="s">
        <v>168</v>
      </c>
      <c r="F315" s="14"/>
      <c r="G315" s="14"/>
      <c r="H315" s="14" t="s">
        <v>11</v>
      </c>
      <c r="I315" s="14" t="s">
        <v>11</v>
      </c>
      <c r="J315" s="20">
        <v>120000</v>
      </c>
      <c r="K315" s="21" t="e">
        <f>ROUND(#REF!,0)</f>
        <v>#REF!</v>
      </c>
      <c r="L315" s="20">
        <v>60000</v>
      </c>
      <c r="M315" s="20">
        <v>60200</v>
      </c>
      <c r="N315" s="20">
        <v>60000</v>
      </c>
      <c r="O315" s="20">
        <f t="shared" si="30"/>
        <v>100.33333333333334</v>
      </c>
      <c r="P315" s="20">
        <f t="shared" si="31"/>
        <v>99.667774086378742</v>
      </c>
    </row>
    <row r="316" spans="3:16" s="2" customFormat="1" ht="12.6" customHeight="1" x14ac:dyDescent="0.2">
      <c r="C316" s="18"/>
      <c r="D316" s="19">
        <v>416100</v>
      </c>
      <c r="E316" s="27" t="s">
        <v>169</v>
      </c>
      <c r="F316" s="14"/>
      <c r="G316" s="14"/>
      <c r="H316" s="14"/>
      <c r="I316" s="14"/>
      <c r="J316" s="20">
        <v>4000</v>
      </c>
      <c r="K316" s="21"/>
      <c r="L316" s="20">
        <v>5000</v>
      </c>
      <c r="M316" s="20">
        <v>3900</v>
      </c>
      <c r="N316" s="20">
        <v>5000</v>
      </c>
      <c r="O316" s="20">
        <f t="shared" si="30"/>
        <v>78</v>
      </c>
      <c r="P316" s="20">
        <f t="shared" si="31"/>
        <v>128.2051282051282</v>
      </c>
    </row>
    <row r="317" spans="3:16" s="2" customFormat="1" ht="12.6" customHeight="1" x14ac:dyDescent="0.2">
      <c r="C317" s="18"/>
      <c r="D317" s="19">
        <v>416100</v>
      </c>
      <c r="E317" s="27" t="s">
        <v>325</v>
      </c>
      <c r="F317" s="14"/>
      <c r="G317" s="14"/>
      <c r="H317" s="14"/>
      <c r="I317" s="14"/>
      <c r="J317" s="20"/>
      <c r="K317" s="21"/>
      <c r="L317" s="20">
        <v>18000</v>
      </c>
      <c r="M317" s="20">
        <v>10000</v>
      </c>
      <c r="N317" s="20">
        <v>18000</v>
      </c>
      <c r="O317" s="20">
        <f t="shared" si="30"/>
        <v>55.555555555555557</v>
      </c>
      <c r="P317" s="20">
        <f t="shared" si="31"/>
        <v>180</v>
      </c>
    </row>
    <row r="318" spans="3:16" s="2" customFormat="1" ht="12.6" customHeight="1" x14ac:dyDescent="0.2">
      <c r="C318" s="18"/>
      <c r="D318" s="19">
        <v>416100</v>
      </c>
      <c r="E318" s="46" t="s">
        <v>138</v>
      </c>
      <c r="F318" s="14"/>
      <c r="G318" s="14"/>
      <c r="H318" s="14"/>
      <c r="I318" s="14"/>
      <c r="J318" s="20"/>
      <c r="K318" s="21"/>
      <c r="L318" s="20">
        <v>60000</v>
      </c>
      <c r="M318" s="20">
        <v>146500</v>
      </c>
      <c r="N318" s="20">
        <v>60000</v>
      </c>
      <c r="O318" s="20">
        <f t="shared" si="30"/>
        <v>244.16666666666669</v>
      </c>
      <c r="P318" s="20">
        <f t="shared" si="31"/>
        <v>40.955631399317404</v>
      </c>
    </row>
    <row r="319" spans="3:16" s="2" customFormat="1" ht="12.6" customHeight="1" x14ac:dyDescent="0.2">
      <c r="C319" s="18" t="s">
        <v>25</v>
      </c>
      <c r="D319" s="16">
        <v>415000</v>
      </c>
      <c r="E319" s="15" t="s">
        <v>83</v>
      </c>
      <c r="F319" s="14"/>
      <c r="G319" s="14"/>
      <c r="H319" s="14"/>
      <c r="I319" s="14"/>
      <c r="J319" s="14">
        <f>SUM(J320:J334)</f>
        <v>277500</v>
      </c>
      <c r="K319" s="21"/>
      <c r="L319" s="14">
        <f>SUM(L320:L334)</f>
        <v>412000</v>
      </c>
      <c r="M319" s="14">
        <f>SUM(M320:M334)</f>
        <v>406600</v>
      </c>
      <c r="N319" s="14">
        <f>SUM(N320:N334)</f>
        <v>400000</v>
      </c>
      <c r="O319" s="14">
        <f t="shared" si="30"/>
        <v>98.689320388349515</v>
      </c>
      <c r="P319" s="14">
        <f t="shared" si="31"/>
        <v>98.376783079193302</v>
      </c>
    </row>
    <row r="320" spans="3:16" s="2" customFormat="1" ht="12.6" customHeight="1" x14ac:dyDescent="0.2">
      <c r="C320" s="18"/>
      <c r="D320" s="19">
        <v>415200</v>
      </c>
      <c r="E320" s="46" t="s">
        <v>170</v>
      </c>
      <c r="F320" s="14"/>
      <c r="G320" s="14"/>
      <c r="H320" s="14" t="s">
        <v>11</v>
      </c>
      <c r="I320" s="14" t="s">
        <v>11</v>
      </c>
      <c r="J320" s="20">
        <v>100000</v>
      </c>
      <c r="K320" s="21" t="e">
        <f>ROUND(#REF!,0)</f>
        <v>#REF!</v>
      </c>
      <c r="L320" s="20">
        <v>95000</v>
      </c>
      <c r="M320" s="20">
        <v>96000</v>
      </c>
      <c r="N320" s="20">
        <v>95000</v>
      </c>
      <c r="O320" s="20">
        <f t="shared" si="30"/>
        <v>101.05263157894737</v>
      </c>
      <c r="P320" s="20">
        <f t="shared" si="31"/>
        <v>98.958333333333343</v>
      </c>
    </row>
    <row r="321" spans="3:16" s="2" customFormat="1" ht="12.6" customHeight="1" x14ac:dyDescent="0.2">
      <c r="C321" s="18"/>
      <c r="D321" s="19">
        <v>415200</v>
      </c>
      <c r="E321" s="46" t="s">
        <v>171</v>
      </c>
      <c r="F321" s="14"/>
      <c r="G321" s="14"/>
      <c r="H321" s="14" t="s">
        <v>11</v>
      </c>
      <c r="I321" s="14" t="s">
        <v>11</v>
      </c>
      <c r="J321" s="20">
        <v>19500</v>
      </c>
      <c r="K321" s="21" t="e">
        <f>ROUND(#REF!,0)</f>
        <v>#REF!</v>
      </c>
      <c r="L321" s="20">
        <v>13000</v>
      </c>
      <c r="M321" s="20">
        <v>18300</v>
      </c>
      <c r="N321" s="20">
        <v>14000</v>
      </c>
      <c r="O321" s="20">
        <f t="shared" si="30"/>
        <v>140.76923076923077</v>
      </c>
      <c r="P321" s="20">
        <f t="shared" si="31"/>
        <v>76.502732240437155</v>
      </c>
    </row>
    <row r="322" spans="3:16" s="2" customFormat="1" ht="12.6" customHeight="1" x14ac:dyDescent="0.2">
      <c r="C322" s="18"/>
      <c r="D322" s="19">
        <v>415200</v>
      </c>
      <c r="E322" s="46" t="s">
        <v>126</v>
      </c>
      <c r="F322" s="14"/>
      <c r="G322" s="14"/>
      <c r="H322" s="14"/>
      <c r="I322" s="14"/>
      <c r="J322" s="20"/>
      <c r="K322" s="21"/>
      <c r="L322" s="20">
        <v>60000</v>
      </c>
      <c r="M322" s="20">
        <v>60000</v>
      </c>
      <c r="N322" s="20">
        <v>57000</v>
      </c>
      <c r="O322" s="20">
        <f t="shared" si="30"/>
        <v>100</v>
      </c>
      <c r="P322" s="20">
        <f t="shared" si="31"/>
        <v>95</v>
      </c>
    </row>
    <row r="323" spans="3:16" s="2" customFormat="1" ht="12.6" customHeight="1" x14ac:dyDescent="0.2">
      <c r="C323" s="18"/>
      <c r="D323" s="19">
        <v>415200</v>
      </c>
      <c r="E323" s="46" t="s">
        <v>333</v>
      </c>
      <c r="F323" s="14"/>
      <c r="G323" s="14"/>
      <c r="H323" s="14"/>
      <c r="I323" s="14"/>
      <c r="J323" s="20"/>
      <c r="K323" s="21"/>
      <c r="L323" s="20">
        <v>3000</v>
      </c>
      <c r="M323" s="20">
        <v>3000</v>
      </c>
      <c r="N323" s="20">
        <v>3000</v>
      </c>
      <c r="O323" s="20">
        <f t="shared" si="30"/>
        <v>100</v>
      </c>
      <c r="P323" s="20">
        <f t="shared" si="31"/>
        <v>100</v>
      </c>
    </row>
    <row r="324" spans="3:16" s="2" customFormat="1" ht="12.6" customHeight="1" x14ac:dyDescent="0.2">
      <c r="C324" s="18"/>
      <c r="D324" s="19">
        <v>415200</v>
      </c>
      <c r="E324" s="46" t="s">
        <v>165</v>
      </c>
      <c r="F324" s="20"/>
      <c r="G324" s="20"/>
      <c r="H324" s="20"/>
      <c r="I324" s="20"/>
      <c r="J324" s="20" t="s">
        <v>11</v>
      </c>
      <c r="K324" s="21"/>
      <c r="L324" s="20">
        <v>18000</v>
      </c>
      <c r="M324" s="20">
        <v>19000</v>
      </c>
      <c r="N324" s="20">
        <v>18000</v>
      </c>
      <c r="O324" s="20">
        <f t="shared" si="30"/>
        <v>105.55555555555556</v>
      </c>
      <c r="P324" s="20">
        <f t="shared" ref="P324:P338" si="32">N324/M324*100</f>
        <v>94.73684210526315</v>
      </c>
    </row>
    <row r="325" spans="3:16" s="2" customFormat="1" ht="12.6" customHeight="1" x14ac:dyDescent="0.2">
      <c r="C325" s="18"/>
      <c r="D325" s="19">
        <v>415200</v>
      </c>
      <c r="E325" s="46" t="s">
        <v>226</v>
      </c>
      <c r="F325" s="20"/>
      <c r="G325" s="20"/>
      <c r="H325" s="20"/>
      <c r="I325" s="20"/>
      <c r="J325" s="20"/>
      <c r="K325" s="21"/>
      <c r="L325" s="20">
        <v>15000</v>
      </c>
      <c r="M325" s="20">
        <v>15000</v>
      </c>
      <c r="N325" s="20">
        <v>15000</v>
      </c>
      <c r="O325" s="20">
        <f t="shared" si="30"/>
        <v>100</v>
      </c>
      <c r="P325" s="20">
        <f t="shared" si="32"/>
        <v>100</v>
      </c>
    </row>
    <row r="326" spans="3:16" s="2" customFormat="1" ht="12.6" customHeight="1" x14ac:dyDescent="0.2">
      <c r="C326" s="18"/>
      <c r="D326" s="19">
        <v>415200</v>
      </c>
      <c r="E326" s="46" t="s">
        <v>128</v>
      </c>
      <c r="F326" s="14"/>
      <c r="G326" s="14"/>
      <c r="H326" s="14" t="s">
        <v>11</v>
      </c>
      <c r="I326" s="14" t="s">
        <v>11</v>
      </c>
      <c r="J326" s="20">
        <v>135000</v>
      </c>
      <c r="K326" s="21" t="e">
        <f>ROUND(#REF!,0)</f>
        <v>#REF!</v>
      </c>
      <c r="L326" s="20">
        <v>120000</v>
      </c>
      <c r="M326" s="20">
        <v>120000</v>
      </c>
      <c r="N326" s="20">
        <v>120000</v>
      </c>
      <c r="O326" s="20">
        <f t="shared" si="30"/>
        <v>100</v>
      </c>
      <c r="P326" s="20">
        <f t="shared" si="32"/>
        <v>100</v>
      </c>
    </row>
    <row r="327" spans="3:16" s="2" customFormat="1" ht="12.6" customHeight="1" x14ac:dyDescent="0.2">
      <c r="C327" s="18"/>
      <c r="D327" s="19">
        <v>415200</v>
      </c>
      <c r="E327" s="46" t="s">
        <v>172</v>
      </c>
      <c r="F327" s="14"/>
      <c r="G327" s="14"/>
      <c r="H327" s="14" t="s">
        <v>11</v>
      </c>
      <c r="I327" s="14" t="s">
        <v>11</v>
      </c>
      <c r="J327" s="20">
        <v>20000</v>
      </c>
      <c r="K327" s="21" t="e">
        <f>ROUND(#REF!,0)</f>
        <v>#REF!</v>
      </c>
      <c r="L327" s="20">
        <v>20000</v>
      </c>
      <c r="M327" s="20">
        <v>10000</v>
      </c>
      <c r="N327" s="20">
        <v>20000</v>
      </c>
      <c r="O327" s="20">
        <f t="shared" si="30"/>
        <v>50</v>
      </c>
      <c r="P327" s="20">
        <f t="shared" si="32"/>
        <v>200</v>
      </c>
    </row>
    <row r="328" spans="3:16" s="2" customFormat="1" ht="12.6" customHeight="1" x14ac:dyDescent="0.2">
      <c r="C328" s="18"/>
      <c r="D328" s="19">
        <v>415200</v>
      </c>
      <c r="E328" s="46" t="s">
        <v>120</v>
      </c>
      <c r="F328" s="14"/>
      <c r="G328" s="14"/>
      <c r="H328" s="14"/>
      <c r="I328" s="14"/>
      <c r="J328" s="20"/>
      <c r="K328" s="21"/>
      <c r="L328" s="20">
        <v>5000</v>
      </c>
      <c r="M328" s="20">
        <v>5000</v>
      </c>
      <c r="N328" s="20">
        <v>5000</v>
      </c>
      <c r="O328" s="20">
        <f t="shared" si="30"/>
        <v>100</v>
      </c>
      <c r="P328" s="20">
        <f t="shared" si="32"/>
        <v>100</v>
      </c>
    </row>
    <row r="329" spans="3:16" s="4" customFormat="1" ht="12.6" customHeight="1" x14ac:dyDescent="0.2">
      <c r="C329" s="18"/>
      <c r="D329" s="19">
        <v>415200</v>
      </c>
      <c r="E329" s="46" t="s">
        <v>106</v>
      </c>
      <c r="F329" s="14"/>
      <c r="G329" s="14"/>
      <c r="H329" s="14"/>
      <c r="I329" s="14"/>
      <c r="J329" s="20"/>
      <c r="K329" s="21"/>
      <c r="L329" s="20">
        <v>10000</v>
      </c>
      <c r="M329" s="20">
        <v>5000</v>
      </c>
      <c r="N329" s="20">
        <v>5000</v>
      </c>
      <c r="O329" s="20">
        <f t="shared" si="30"/>
        <v>50</v>
      </c>
      <c r="P329" s="20">
        <f t="shared" si="32"/>
        <v>100</v>
      </c>
    </row>
    <row r="330" spans="3:16" s="2" customFormat="1" ht="12.6" customHeight="1" x14ac:dyDescent="0.2">
      <c r="C330" s="18"/>
      <c r="D330" s="19">
        <v>415200</v>
      </c>
      <c r="E330" s="46" t="s">
        <v>173</v>
      </c>
      <c r="F330" s="14"/>
      <c r="G330" s="14"/>
      <c r="H330" s="14" t="s">
        <v>11</v>
      </c>
      <c r="I330" s="14" t="s">
        <v>11</v>
      </c>
      <c r="J330" s="20">
        <v>3000</v>
      </c>
      <c r="K330" s="21" t="e">
        <f>ROUND(#REF!,0)</f>
        <v>#REF!</v>
      </c>
      <c r="L330" s="20">
        <v>4000</v>
      </c>
      <c r="M330" s="20">
        <v>4000</v>
      </c>
      <c r="N330" s="20">
        <v>7000</v>
      </c>
      <c r="O330" s="20">
        <f t="shared" si="30"/>
        <v>100</v>
      </c>
      <c r="P330" s="20">
        <f t="shared" si="32"/>
        <v>175</v>
      </c>
    </row>
    <row r="331" spans="3:16" s="2" customFormat="1" ht="12.6" customHeight="1" x14ac:dyDescent="0.2">
      <c r="C331" s="18"/>
      <c r="D331" s="19">
        <v>415200</v>
      </c>
      <c r="E331" s="46" t="s">
        <v>251</v>
      </c>
      <c r="F331" s="14"/>
      <c r="G331" s="14"/>
      <c r="H331" s="14"/>
      <c r="I331" s="14"/>
      <c r="J331" s="20"/>
      <c r="K331" s="21"/>
      <c r="L331" s="20">
        <v>10000</v>
      </c>
      <c r="M331" s="20">
        <v>12000</v>
      </c>
      <c r="N331" s="20">
        <v>0</v>
      </c>
      <c r="O331" s="20">
        <f t="shared" si="30"/>
        <v>120</v>
      </c>
      <c r="P331" s="20">
        <f t="shared" si="32"/>
        <v>0</v>
      </c>
    </row>
    <row r="332" spans="3:16" s="2" customFormat="1" ht="12.6" customHeight="1" x14ac:dyDescent="0.2">
      <c r="C332" s="18"/>
      <c r="D332" s="19">
        <v>415200</v>
      </c>
      <c r="E332" s="46" t="s">
        <v>235</v>
      </c>
      <c r="F332" s="14"/>
      <c r="G332" s="14"/>
      <c r="H332" s="14"/>
      <c r="I332" s="14"/>
      <c r="J332" s="20"/>
      <c r="K332" s="21"/>
      <c r="L332" s="20">
        <v>12000</v>
      </c>
      <c r="M332" s="20">
        <v>12300</v>
      </c>
      <c r="N332" s="20">
        <v>12000</v>
      </c>
      <c r="O332" s="20">
        <f t="shared" si="30"/>
        <v>102.49999999999999</v>
      </c>
      <c r="P332" s="20">
        <f t="shared" si="32"/>
        <v>97.560975609756099</v>
      </c>
    </row>
    <row r="333" spans="3:16" s="2" customFormat="1" ht="12.6" customHeight="1" x14ac:dyDescent="0.2">
      <c r="C333" s="18"/>
      <c r="D333" s="19">
        <v>415200</v>
      </c>
      <c r="E333" s="46" t="s">
        <v>339</v>
      </c>
      <c r="F333" s="14"/>
      <c r="G333" s="14"/>
      <c r="H333" s="14"/>
      <c r="I333" s="14"/>
      <c r="J333" s="20"/>
      <c r="K333" s="21"/>
      <c r="L333" s="20">
        <v>0</v>
      </c>
      <c r="M333" s="20">
        <v>0</v>
      </c>
      <c r="N333" s="20">
        <v>2000</v>
      </c>
      <c r="O333" s="20" t="s">
        <v>11</v>
      </c>
      <c r="P333" s="20" t="s">
        <v>11</v>
      </c>
    </row>
    <row r="334" spans="3:16" s="2" customFormat="1" ht="12.6" customHeight="1" x14ac:dyDescent="0.2">
      <c r="C334" s="18"/>
      <c r="D334" s="19">
        <v>415200</v>
      </c>
      <c r="E334" s="46" t="s">
        <v>46</v>
      </c>
      <c r="F334" s="14"/>
      <c r="G334" s="14"/>
      <c r="H334" s="14"/>
      <c r="I334" s="14"/>
      <c r="J334" s="20"/>
      <c r="K334" s="21"/>
      <c r="L334" s="28">
        <v>27000</v>
      </c>
      <c r="M334" s="28">
        <v>27000</v>
      </c>
      <c r="N334" s="28">
        <v>27000</v>
      </c>
      <c r="O334" s="20">
        <f t="shared" si="30"/>
        <v>100</v>
      </c>
      <c r="P334" s="20">
        <f t="shared" si="32"/>
        <v>100</v>
      </c>
    </row>
    <row r="335" spans="3:16" s="8" customFormat="1" ht="12.6" customHeight="1" x14ac:dyDescent="0.2">
      <c r="C335" s="18" t="s">
        <v>26</v>
      </c>
      <c r="D335" s="17">
        <v>511200</v>
      </c>
      <c r="E335" s="47" t="s">
        <v>142</v>
      </c>
      <c r="F335" s="14"/>
      <c r="G335" s="14"/>
      <c r="H335" s="14"/>
      <c r="I335" s="14"/>
      <c r="J335" s="14"/>
      <c r="K335" s="23"/>
      <c r="L335" s="77">
        <f>L336+L337</f>
        <v>0</v>
      </c>
      <c r="M335" s="77">
        <f>M336+M337</f>
        <v>0</v>
      </c>
      <c r="N335" s="77">
        <f>N336+N337</f>
        <v>20000</v>
      </c>
      <c r="O335" s="14" t="s">
        <v>11</v>
      </c>
      <c r="P335" s="14" t="s">
        <v>11</v>
      </c>
    </row>
    <row r="336" spans="3:16" s="2" customFormat="1" ht="12.6" customHeight="1" x14ac:dyDescent="0.2">
      <c r="C336" s="18"/>
      <c r="D336" s="19">
        <v>511200</v>
      </c>
      <c r="E336" s="27" t="s">
        <v>340</v>
      </c>
      <c r="F336" s="14"/>
      <c r="G336" s="14"/>
      <c r="H336" s="14"/>
      <c r="I336" s="14"/>
      <c r="J336" s="20"/>
      <c r="K336" s="21"/>
      <c r="L336" s="28">
        <v>0</v>
      </c>
      <c r="M336" s="28">
        <v>0</v>
      </c>
      <c r="N336" s="28">
        <v>5000</v>
      </c>
      <c r="O336" s="20" t="s">
        <v>11</v>
      </c>
      <c r="P336" s="20" t="s">
        <v>11</v>
      </c>
    </row>
    <row r="337" spans="3:16" s="2" customFormat="1" ht="12.6" customHeight="1" x14ac:dyDescent="0.2">
      <c r="C337" s="18"/>
      <c r="D337" s="19">
        <v>511200</v>
      </c>
      <c r="E337" s="46" t="s">
        <v>341</v>
      </c>
      <c r="F337" s="14"/>
      <c r="G337" s="14"/>
      <c r="H337" s="14"/>
      <c r="I337" s="14"/>
      <c r="J337" s="20"/>
      <c r="K337" s="21"/>
      <c r="L337" s="28">
        <v>0</v>
      </c>
      <c r="M337" s="28">
        <v>0</v>
      </c>
      <c r="N337" s="28">
        <v>15000</v>
      </c>
      <c r="O337" s="20" t="s">
        <v>11</v>
      </c>
      <c r="P337" s="20" t="s">
        <v>11</v>
      </c>
    </row>
    <row r="338" spans="3:16" s="2" customFormat="1" ht="12.6" customHeight="1" x14ac:dyDescent="0.2">
      <c r="C338" s="18"/>
      <c r="D338" s="19"/>
      <c r="E338" s="15" t="s">
        <v>151</v>
      </c>
      <c r="F338" s="14" t="e">
        <f>NA()</f>
        <v>#N/A</v>
      </c>
      <c r="G338" s="14" t="e">
        <f>NA()</f>
        <v>#N/A</v>
      </c>
      <c r="H338" s="14" t="e">
        <f>NA()</f>
        <v>#N/A</v>
      </c>
      <c r="I338" s="14" t="e">
        <f>NA()</f>
        <v>#N/A</v>
      </c>
      <c r="J338" s="14">
        <f>SUM(J319+J314+J307)</f>
        <v>426500</v>
      </c>
      <c r="K338" s="23" t="e">
        <f>ROUND(#REF!,0)</f>
        <v>#REF!</v>
      </c>
      <c r="L338" s="14">
        <f>SUM(L319+L314+L307+L312+L335)</f>
        <v>625000</v>
      </c>
      <c r="M338" s="14">
        <f>SUM(M319+M314+M307+M312+M335)</f>
        <v>691000</v>
      </c>
      <c r="N338" s="14">
        <f>SUM(N319+N314+N307+N312+N335)</f>
        <v>630000</v>
      </c>
      <c r="O338" s="14">
        <f t="shared" si="30"/>
        <v>110.55999999999999</v>
      </c>
      <c r="P338" s="14">
        <f t="shared" si="32"/>
        <v>91.172214182344419</v>
      </c>
    </row>
    <row r="339" spans="3:16" s="2" customFormat="1" ht="9" customHeight="1" x14ac:dyDescent="0.2">
      <c r="C339" s="18"/>
      <c r="D339" s="19"/>
      <c r="E339" s="15"/>
      <c r="F339" s="14"/>
      <c r="G339" s="14"/>
      <c r="H339" s="14"/>
      <c r="I339" s="14"/>
      <c r="J339" s="14"/>
      <c r="K339" s="23"/>
      <c r="L339" s="14"/>
      <c r="M339" s="14"/>
      <c r="N339" s="14"/>
      <c r="O339" s="14"/>
      <c r="P339" s="14"/>
    </row>
    <row r="340" spans="3:16" s="2" customFormat="1" ht="24" x14ac:dyDescent="0.2">
      <c r="C340" s="18"/>
      <c r="D340" s="19"/>
      <c r="E340" s="17" t="s">
        <v>193</v>
      </c>
      <c r="F340" s="21"/>
      <c r="G340" s="21"/>
      <c r="H340" s="21"/>
      <c r="I340" s="21"/>
      <c r="J340" s="23"/>
      <c r="K340" s="23"/>
      <c r="L340" s="14"/>
      <c r="M340" s="14"/>
      <c r="N340" s="14"/>
      <c r="O340" s="14"/>
      <c r="P340" s="14"/>
    </row>
    <row r="341" spans="3:16" s="2" customFormat="1" ht="6.75" customHeight="1" x14ac:dyDescent="0.2">
      <c r="C341" s="18"/>
      <c r="D341" s="19"/>
      <c r="E341" s="46"/>
      <c r="F341" s="21"/>
      <c r="G341" s="21"/>
      <c r="H341" s="21"/>
      <c r="I341" s="21"/>
      <c r="J341" s="23"/>
      <c r="K341" s="23"/>
      <c r="L341" s="14"/>
      <c r="M341" s="14"/>
      <c r="N341" s="14"/>
      <c r="O341" s="14"/>
      <c r="P341" s="14"/>
    </row>
    <row r="342" spans="3:16" s="2" customFormat="1" ht="12.6" customHeight="1" x14ac:dyDescent="0.2">
      <c r="C342" s="18" t="s">
        <v>6</v>
      </c>
      <c r="D342" s="16">
        <v>412000</v>
      </c>
      <c r="E342" s="47" t="s">
        <v>136</v>
      </c>
      <c r="F342" s="14" t="e">
        <f>SUM(F345:F345)+#REF!</f>
        <v>#REF!</v>
      </c>
      <c r="G342" s="14" t="e">
        <f>SUM(G345:G345)+#REF!</f>
        <v>#REF!</v>
      </c>
      <c r="H342" s="14" t="e">
        <f>SUM(H345:H345)+#REF!</f>
        <v>#REF!</v>
      </c>
      <c r="I342" s="14" t="e">
        <f>SUM(I345:I345)+#REF!</f>
        <v>#REF!</v>
      </c>
      <c r="J342" s="14" t="e">
        <f>SUM(J345:J345)+#REF!+J351+J353+J354</f>
        <v>#REF!</v>
      </c>
      <c r="K342" s="23" t="e">
        <f>ROUND(#REF!,0)</f>
        <v>#REF!</v>
      </c>
      <c r="L342" s="14">
        <f>SUM(L343:L355)</f>
        <v>600600</v>
      </c>
      <c r="M342" s="14">
        <f>SUM(M343:M355)</f>
        <v>644300</v>
      </c>
      <c r="N342" s="14">
        <f>SUM(N343:N355)</f>
        <v>595700</v>
      </c>
      <c r="O342" s="14">
        <f t="shared" ref="O342:O369" si="33">M342/L342*100</f>
        <v>107.27605727605727</v>
      </c>
      <c r="P342" s="14">
        <f t="shared" ref="P342:P352" si="34">N342/M342*100</f>
        <v>92.456930001552067</v>
      </c>
    </row>
    <row r="343" spans="3:16" s="2" customFormat="1" ht="12.6" customHeight="1" x14ac:dyDescent="0.2">
      <c r="C343" s="18"/>
      <c r="D343" s="19">
        <v>412100</v>
      </c>
      <c r="E343" s="27" t="s">
        <v>229</v>
      </c>
      <c r="F343" s="14"/>
      <c r="G343" s="14"/>
      <c r="H343" s="14"/>
      <c r="I343" s="14"/>
      <c r="J343" s="14"/>
      <c r="K343" s="23"/>
      <c r="L343" s="20">
        <v>5000</v>
      </c>
      <c r="M343" s="20">
        <v>5100</v>
      </c>
      <c r="N343" s="20">
        <v>5100</v>
      </c>
      <c r="O343" s="20">
        <f t="shared" si="33"/>
        <v>102</v>
      </c>
      <c r="P343" s="20">
        <f t="shared" si="34"/>
        <v>100</v>
      </c>
    </row>
    <row r="344" spans="3:16" s="2" customFormat="1" ht="12.6" customHeight="1" x14ac:dyDescent="0.2">
      <c r="C344" s="18"/>
      <c r="D344" s="19">
        <v>412200</v>
      </c>
      <c r="E344" s="27" t="s">
        <v>174</v>
      </c>
      <c r="F344" s="14"/>
      <c r="G344" s="14"/>
      <c r="H344" s="14"/>
      <c r="I344" s="14"/>
      <c r="J344" s="14"/>
      <c r="K344" s="23"/>
      <c r="L344" s="20">
        <v>50000</v>
      </c>
      <c r="M344" s="20">
        <v>60000</v>
      </c>
      <c r="N344" s="20">
        <v>60000</v>
      </c>
      <c r="O344" s="20">
        <f t="shared" si="33"/>
        <v>120</v>
      </c>
      <c r="P344" s="20">
        <f t="shared" si="34"/>
        <v>100</v>
      </c>
    </row>
    <row r="345" spans="3:16" s="2" customFormat="1" ht="12.6" customHeight="1" x14ac:dyDescent="0.2">
      <c r="C345" s="18"/>
      <c r="D345" s="19">
        <v>412200</v>
      </c>
      <c r="E345" s="27" t="s">
        <v>175</v>
      </c>
      <c r="F345" s="20"/>
      <c r="G345" s="20"/>
      <c r="H345" s="20" t="s">
        <v>11</v>
      </c>
      <c r="I345" s="20">
        <v>200000</v>
      </c>
      <c r="J345" s="20">
        <v>60000</v>
      </c>
      <c r="K345" s="21" t="e">
        <f>ROUND(#REF!,0)</f>
        <v>#REF!</v>
      </c>
      <c r="L345" s="20">
        <v>65000</v>
      </c>
      <c r="M345" s="20">
        <v>65000</v>
      </c>
      <c r="N345" s="20">
        <v>65000</v>
      </c>
      <c r="O345" s="20">
        <f t="shared" si="33"/>
        <v>100</v>
      </c>
      <c r="P345" s="20">
        <f t="shared" si="34"/>
        <v>100</v>
      </c>
    </row>
    <row r="346" spans="3:16" s="2" customFormat="1" ht="12.6" customHeight="1" x14ac:dyDescent="0.2">
      <c r="C346" s="18"/>
      <c r="D346" s="19">
        <v>412200</v>
      </c>
      <c r="E346" s="27" t="s">
        <v>230</v>
      </c>
      <c r="F346" s="20"/>
      <c r="G346" s="20"/>
      <c r="H346" s="20"/>
      <c r="I346" s="20"/>
      <c r="J346" s="20"/>
      <c r="K346" s="21"/>
      <c r="L346" s="20">
        <v>3600</v>
      </c>
      <c r="M346" s="20">
        <v>3600</v>
      </c>
      <c r="N346" s="20">
        <v>3600</v>
      </c>
      <c r="O346" s="20">
        <f t="shared" si="33"/>
        <v>100</v>
      </c>
      <c r="P346" s="20">
        <f t="shared" si="34"/>
        <v>100</v>
      </c>
    </row>
    <row r="347" spans="3:16" s="2" customFormat="1" ht="12.6" customHeight="1" x14ac:dyDescent="0.2">
      <c r="C347" s="18"/>
      <c r="D347" s="19">
        <v>412500</v>
      </c>
      <c r="E347" s="27" t="s">
        <v>163</v>
      </c>
      <c r="F347" s="20">
        <v>70000</v>
      </c>
      <c r="G347" s="20">
        <v>150000</v>
      </c>
      <c r="H347" s="20">
        <v>265000</v>
      </c>
      <c r="I347" s="20">
        <v>400000</v>
      </c>
      <c r="J347" s="20">
        <v>100000</v>
      </c>
      <c r="K347" s="21" t="e">
        <f>ROUND(#REF!,0)</f>
        <v>#REF!</v>
      </c>
      <c r="L347" s="20">
        <v>65000</v>
      </c>
      <c r="M347" s="20">
        <v>80000</v>
      </c>
      <c r="N347" s="20">
        <v>50000</v>
      </c>
      <c r="O347" s="20">
        <f t="shared" si="33"/>
        <v>123.07692307692308</v>
      </c>
      <c r="P347" s="20">
        <f t="shared" si="34"/>
        <v>62.5</v>
      </c>
    </row>
    <row r="348" spans="3:16" s="2" customFormat="1" ht="12.6" customHeight="1" x14ac:dyDescent="0.2">
      <c r="C348" s="18"/>
      <c r="D348" s="19">
        <v>412500</v>
      </c>
      <c r="E348" s="27" t="s">
        <v>129</v>
      </c>
      <c r="F348" s="20"/>
      <c r="G348" s="20"/>
      <c r="H348" s="20" t="s">
        <v>11</v>
      </c>
      <c r="I348" s="20" t="s">
        <v>11</v>
      </c>
      <c r="J348" s="20">
        <v>25000</v>
      </c>
      <c r="K348" s="21" t="e">
        <f>ROUND(#REF!,0)</f>
        <v>#REF!</v>
      </c>
      <c r="L348" s="20">
        <v>30000</v>
      </c>
      <c r="M348" s="20">
        <v>30000</v>
      </c>
      <c r="N348" s="20">
        <v>20000</v>
      </c>
      <c r="O348" s="20">
        <f t="shared" si="33"/>
        <v>100</v>
      </c>
      <c r="P348" s="20">
        <f t="shared" si="34"/>
        <v>66.666666666666657</v>
      </c>
    </row>
    <row r="349" spans="3:16" s="2" customFormat="1" ht="12.6" customHeight="1" x14ac:dyDescent="0.2">
      <c r="C349" s="18"/>
      <c r="D349" s="19">
        <v>412700</v>
      </c>
      <c r="E349" s="27" t="s">
        <v>317</v>
      </c>
      <c r="F349" s="20"/>
      <c r="G349" s="20"/>
      <c r="H349" s="20"/>
      <c r="I349" s="20"/>
      <c r="J349" s="20"/>
      <c r="K349" s="21"/>
      <c r="L349" s="20">
        <v>10000</v>
      </c>
      <c r="M349" s="20">
        <v>5000</v>
      </c>
      <c r="N349" s="20">
        <v>5000</v>
      </c>
      <c r="O349" s="20">
        <f t="shared" si="33"/>
        <v>50</v>
      </c>
      <c r="P349" s="20">
        <f t="shared" si="34"/>
        <v>100</v>
      </c>
    </row>
    <row r="350" spans="3:16" s="2" customFormat="1" ht="12.6" customHeight="1" x14ac:dyDescent="0.2">
      <c r="C350" s="18"/>
      <c r="D350" s="19">
        <v>412700</v>
      </c>
      <c r="E350" s="27" t="s">
        <v>162</v>
      </c>
      <c r="F350" s="20"/>
      <c r="G350" s="20"/>
      <c r="H350" s="20"/>
      <c r="I350" s="20"/>
      <c r="J350" s="20"/>
      <c r="K350" s="21"/>
      <c r="L350" s="20">
        <v>10000</v>
      </c>
      <c r="M350" s="20">
        <v>8600</v>
      </c>
      <c r="N350" s="20">
        <v>10000</v>
      </c>
      <c r="O350" s="20">
        <f t="shared" si="33"/>
        <v>86</v>
      </c>
      <c r="P350" s="20">
        <f t="shared" si="34"/>
        <v>116.27906976744187</v>
      </c>
    </row>
    <row r="351" spans="3:16" s="2" customFormat="1" ht="12.6" customHeight="1" x14ac:dyDescent="0.2">
      <c r="C351" s="18"/>
      <c r="D351" s="19">
        <v>412800</v>
      </c>
      <c r="E351" s="27" t="s">
        <v>176</v>
      </c>
      <c r="F351" s="20"/>
      <c r="G351" s="20"/>
      <c r="H351" s="20" t="s">
        <v>11</v>
      </c>
      <c r="I351" s="20" t="s">
        <v>11</v>
      </c>
      <c r="J351" s="20">
        <v>180000</v>
      </c>
      <c r="K351" s="21" t="e">
        <f>ROUND(#REF!,0)</f>
        <v>#REF!</v>
      </c>
      <c r="L351" s="20">
        <v>160000</v>
      </c>
      <c r="M351" s="20">
        <v>160000</v>
      </c>
      <c r="N351" s="20">
        <v>160000</v>
      </c>
      <c r="O351" s="20">
        <f t="shared" si="33"/>
        <v>100</v>
      </c>
      <c r="P351" s="20">
        <f t="shared" si="34"/>
        <v>100</v>
      </c>
    </row>
    <row r="352" spans="3:16" s="2" customFormat="1" ht="12.6" customHeight="1" x14ac:dyDescent="0.2">
      <c r="C352" s="18"/>
      <c r="D352" s="19">
        <v>412800</v>
      </c>
      <c r="E352" s="27" t="s">
        <v>330</v>
      </c>
      <c r="F352" s="20"/>
      <c r="G352" s="20"/>
      <c r="H352" s="20"/>
      <c r="I352" s="20"/>
      <c r="J352" s="20"/>
      <c r="K352" s="21"/>
      <c r="L352" s="20">
        <v>10000</v>
      </c>
      <c r="M352" s="20">
        <v>10000</v>
      </c>
      <c r="N352" s="20">
        <v>10000</v>
      </c>
      <c r="O352" s="20">
        <f t="shared" si="33"/>
        <v>100</v>
      </c>
      <c r="P352" s="20">
        <f t="shared" si="34"/>
        <v>100</v>
      </c>
    </row>
    <row r="353" spans="3:17" s="2" customFormat="1" ht="12.6" customHeight="1" x14ac:dyDescent="0.2">
      <c r="C353" s="18"/>
      <c r="D353" s="19">
        <v>412800</v>
      </c>
      <c r="E353" s="27" t="s">
        <v>177</v>
      </c>
      <c r="F353" s="20"/>
      <c r="G353" s="20"/>
      <c r="H353" s="20"/>
      <c r="I353" s="20"/>
      <c r="J353" s="20">
        <v>50000</v>
      </c>
      <c r="K353" s="21"/>
      <c r="L353" s="20">
        <v>45000</v>
      </c>
      <c r="M353" s="20">
        <v>45000</v>
      </c>
      <c r="N353" s="20">
        <v>45000</v>
      </c>
      <c r="O353" s="20">
        <f t="shared" si="33"/>
        <v>100</v>
      </c>
      <c r="P353" s="20">
        <f t="shared" ref="P353:P359" si="35">N353/M353*100</f>
        <v>100</v>
      </c>
    </row>
    <row r="354" spans="3:17" s="2" customFormat="1" ht="12.6" customHeight="1" x14ac:dyDescent="0.2">
      <c r="C354" s="18"/>
      <c r="D354" s="19">
        <v>412800</v>
      </c>
      <c r="E354" s="27" t="s">
        <v>178</v>
      </c>
      <c r="F354" s="20"/>
      <c r="G354" s="20"/>
      <c r="H354" s="20"/>
      <c r="I354" s="20"/>
      <c r="J354" s="20">
        <v>160000</v>
      </c>
      <c r="K354" s="21"/>
      <c r="L354" s="20">
        <v>80000</v>
      </c>
      <c r="M354" s="20">
        <v>105000</v>
      </c>
      <c r="N354" s="20">
        <v>95000</v>
      </c>
      <c r="O354" s="20">
        <f t="shared" si="33"/>
        <v>131.25</v>
      </c>
      <c r="P354" s="20">
        <f t="shared" si="35"/>
        <v>90.476190476190482</v>
      </c>
    </row>
    <row r="355" spans="3:17" s="2" customFormat="1" ht="12.6" customHeight="1" x14ac:dyDescent="0.2">
      <c r="C355" s="18"/>
      <c r="D355" s="19">
        <v>412900</v>
      </c>
      <c r="E355" s="27" t="s">
        <v>231</v>
      </c>
      <c r="F355" s="20"/>
      <c r="G355" s="20"/>
      <c r="H355" s="20"/>
      <c r="I355" s="20"/>
      <c r="J355" s="20"/>
      <c r="K355" s="21"/>
      <c r="L355" s="20">
        <v>67000</v>
      </c>
      <c r="M355" s="20">
        <v>67000</v>
      </c>
      <c r="N355" s="20">
        <v>67000</v>
      </c>
      <c r="O355" s="20">
        <f>M355/L355*100</f>
        <v>100</v>
      </c>
      <c r="P355" s="20">
        <f t="shared" si="35"/>
        <v>100</v>
      </c>
    </row>
    <row r="356" spans="3:17" s="8" customFormat="1" ht="12.6" customHeight="1" x14ac:dyDescent="0.2">
      <c r="C356" s="18"/>
      <c r="D356" s="16">
        <v>415200</v>
      </c>
      <c r="E356" s="47" t="s">
        <v>346</v>
      </c>
      <c r="F356" s="14"/>
      <c r="G356" s="14"/>
      <c r="H356" s="14"/>
      <c r="I356" s="14"/>
      <c r="J356" s="14"/>
      <c r="K356" s="23"/>
      <c r="L356" s="14">
        <f>L357</f>
        <v>0</v>
      </c>
      <c r="M356" s="14">
        <f>M357</f>
        <v>20000</v>
      </c>
      <c r="N356" s="14">
        <f>N357</f>
        <v>0</v>
      </c>
      <c r="O356" s="20" t="s">
        <v>11</v>
      </c>
      <c r="P356" s="14">
        <f t="shared" si="35"/>
        <v>0</v>
      </c>
    </row>
    <row r="357" spans="3:17" s="2" customFormat="1" ht="12.6" customHeight="1" x14ac:dyDescent="0.2">
      <c r="C357" s="18"/>
      <c r="D357" s="19">
        <v>415200</v>
      </c>
      <c r="E357" s="27" t="s">
        <v>348</v>
      </c>
      <c r="F357" s="20"/>
      <c r="G357" s="20"/>
      <c r="H357" s="20"/>
      <c r="I357" s="20"/>
      <c r="J357" s="20"/>
      <c r="K357" s="21"/>
      <c r="L357" s="20">
        <v>0</v>
      </c>
      <c r="M357" s="20">
        <v>20000</v>
      </c>
      <c r="N357" s="20">
        <v>0</v>
      </c>
      <c r="O357" s="20" t="s">
        <v>11</v>
      </c>
      <c r="P357" s="20">
        <f t="shared" si="35"/>
        <v>0</v>
      </c>
      <c r="Q357" s="44"/>
    </row>
    <row r="358" spans="3:17" s="2" customFormat="1" ht="12.6" customHeight="1" x14ac:dyDescent="0.2">
      <c r="C358" s="18" t="s">
        <v>16</v>
      </c>
      <c r="D358" s="16">
        <v>511000</v>
      </c>
      <c r="E358" s="47" t="s">
        <v>111</v>
      </c>
      <c r="F358" s="20"/>
      <c r="G358" s="20"/>
      <c r="H358" s="14">
        <f>SUM(H359)</f>
        <v>0</v>
      </c>
      <c r="I358" s="14">
        <f>SUM(I359)</f>
        <v>0</v>
      </c>
      <c r="J358" s="14">
        <f>SUM(J359:J359)</f>
        <v>10000</v>
      </c>
      <c r="K358" s="23" t="e">
        <f>ROUND(#REF!,0)</f>
        <v>#REF!</v>
      </c>
      <c r="L358" s="14">
        <f>SUM(L359:L361)</f>
        <v>50000</v>
      </c>
      <c r="M358" s="14">
        <f>SUM(M359:M361)</f>
        <v>73100</v>
      </c>
      <c r="N358" s="14">
        <f>SUM(N359:N361)</f>
        <v>20000</v>
      </c>
      <c r="O358" s="14">
        <f t="shared" si="33"/>
        <v>146.19999999999999</v>
      </c>
      <c r="P358" s="14">
        <f t="shared" si="35"/>
        <v>27.359781121751027</v>
      </c>
    </row>
    <row r="359" spans="3:17" s="2" customFormat="1" ht="12.6" customHeight="1" x14ac:dyDescent="0.2">
      <c r="C359" s="18"/>
      <c r="D359" s="19">
        <v>511100</v>
      </c>
      <c r="E359" s="27" t="s">
        <v>141</v>
      </c>
      <c r="F359" s="20"/>
      <c r="G359" s="20"/>
      <c r="H359" s="20" t="s">
        <v>11</v>
      </c>
      <c r="I359" s="20" t="s">
        <v>11</v>
      </c>
      <c r="J359" s="20">
        <v>10000</v>
      </c>
      <c r="K359" s="21" t="e">
        <f>ROUND(#REF!,0)</f>
        <v>#REF!</v>
      </c>
      <c r="L359" s="20">
        <v>40000</v>
      </c>
      <c r="M359" s="20">
        <v>38100</v>
      </c>
      <c r="N359" s="20">
        <v>20000</v>
      </c>
      <c r="O359" s="20">
        <f t="shared" si="33"/>
        <v>95.25</v>
      </c>
      <c r="P359" s="20">
        <f t="shared" si="35"/>
        <v>52.493438320209975</v>
      </c>
    </row>
    <row r="360" spans="3:17" s="31" customFormat="1" ht="12.6" customHeight="1" x14ac:dyDescent="0.2">
      <c r="C360" s="30"/>
      <c r="D360" s="26">
        <v>511100</v>
      </c>
      <c r="E360" s="27" t="s">
        <v>127</v>
      </c>
      <c r="F360" s="28"/>
      <c r="G360" s="28"/>
      <c r="H360" s="28"/>
      <c r="I360" s="28"/>
      <c r="J360" s="28"/>
      <c r="K360" s="29"/>
      <c r="L360" s="28">
        <v>10000</v>
      </c>
      <c r="M360" s="28">
        <v>0</v>
      </c>
      <c r="N360" s="28">
        <v>0</v>
      </c>
      <c r="O360" s="20">
        <f>M360/L360*100</f>
        <v>0</v>
      </c>
      <c r="P360" s="20" t="s">
        <v>11</v>
      </c>
    </row>
    <row r="361" spans="3:17" s="31" customFormat="1" ht="12.6" customHeight="1" x14ac:dyDescent="0.2">
      <c r="C361" s="30"/>
      <c r="D361" s="26">
        <v>511100</v>
      </c>
      <c r="E361" s="27" t="s">
        <v>345</v>
      </c>
      <c r="F361" s="28"/>
      <c r="G361" s="28"/>
      <c r="H361" s="28"/>
      <c r="I361" s="28"/>
      <c r="J361" s="28"/>
      <c r="K361" s="29"/>
      <c r="L361" s="28">
        <v>0</v>
      </c>
      <c r="M361" s="28">
        <v>35000</v>
      </c>
      <c r="N361" s="28">
        <v>0</v>
      </c>
      <c r="O361" s="20" t="s">
        <v>11</v>
      </c>
      <c r="P361" s="20">
        <f t="shared" ref="P361:P366" si="36">N361/M361*100</f>
        <v>0</v>
      </c>
    </row>
    <row r="362" spans="3:17" s="2" customFormat="1" ht="12.6" customHeight="1" x14ac:dyDescent="0.2">
      <c r="C362" s="18" t="s">
        <v>24</v>
      </c>
      <c r="D362" s="16">
        <v>511700</v>
      </c>
      <c r="E362" s="47" t="s">
        <v>43</v>
      </c>
      <c r="F362" s="14" t="e">
        <f>NA()</f>
        <v>#N/A</v>
      </c>
      <c r="G362" s="14" t="e">
        <f>NA()</f>
        <v>#N/A</v>
      </c>
      <c r="H362" s="14">
        <f>SUM(H363)</f>
        <v>0</v>
      </c>
      <c r="I362" s="14">
        <f>SUM(I363)</f>
        <v>0</v>
      </c>
      <c r="J362" s="14">
        <f>SUM(J363)</f>
        <v>50000</v>
      </c>
      <c r="K362" s="23">
        <v>0</v>
      </c>
      <c r="L362" s="14">
        <f>SUM(L363)</f>
        <v>10000</v>
      </c>
      <c r="M362" s="14">
        <f>SUM(M363)</f>
        <v>12000</v>
      </c>
      <c r="N362" s="14">
        <f>SUM(N363)</f>
        <v>25000</v>
      </c>
      <c r="O362" s="14">
        <f t="shared" si="33"/>
        <v>120</v>
      </c>
      <c r="P362" s="14">
        <f t="shared" si="36"/>
        <v>208.33333333333334</v>
      </c>
    </row>
    <row r="363" spans="3:17" s="2" customFormat="1" ht="12.6" customHeight="1" x14ac:dyDescent="0.2">
      <c r="C363" s="18"/>
      <c r="D363" s="19">
        <v>511700</v>
      </c>
      <c r="E363" s="27" t="s">
        <v>179</v>
      </c>
      <c r="F363" s="14"/>
      <c r="G363" s="14"/>
      <c r="H363" s="14" t="s">
        <v>11</v>
      </c>
      <c r="I363" s="14" t="s">
        <v>11</v>
      </c>
      <c r="J363" s="20">
        <v>50000</v>
      </c>
      <c r="K363" s="21" t="e">
        <f>ROUND(#REF!,0)</f>
        <v>#REF!</v>
      </c>
      <c r="L363" s="20">
        <v>10000</v>
      </c>
      <c r="M363" s="20">
        <v>12000</v>
      </c>
      <c r="N363" s="20">
        <v>25000</v>
      </c>
      <c r="O363" s="20">
        <f t="shared" si="33"/>
        <v>120</v>
      </c>
      <c r="P363" s="20">
        <f t="shared" si="36"/>
        <v>208.33333333333334</v>
      </c>
    </row>
    <row r="364" spans="3:17" s="11" customFormat="1" ht="24" x14ac:dyDescent="0.2">
      <c r="C364" s="18" t="s">
        <v>25</v>
      </c>
      <c r="D364" s="16">
        <v>511200</v>
      </c>
      <c r="E364" s="47" t="s">
        <v>142</v>
      </c>
      <c r="F364" s="14"/>
      <c r="G364" s="14"/>
      <c r="H364" s="14"/>
      <c r="I364" s="14"/>
      <c r="J364" s="14">
        <f>SUM(J365:J366)</f>
        <v>835000</v>
      </c>
      <c r="K364" s="21"/>
      <c r="L364" s="14">
        <f>SUM(L365:L366)</f>
        <v>150000</v>
      </c>
      <c r="M364" s="14">
        <f>SUM(M365:M366)</f>
        <v>208400</v>
      </c>
      <c r="N364" s="14">
        <f>SUM(N365:N366)</f>
        <v>100000</v>
      </c>
      <c r="O364" s="14">
        <f t="shared" si="33"/>
        <v>138.93333333333334</v>
      </c>
      <c r="P364" s="14">
        <f t="shared" si="36"/>
        <v>47.984644913627641</v>
      </c>
    </row>
    <row r="365" spans="3:17" s="2" customFormat="1" ht="12.6" customHeight="1" x14ac:dyDescent="0.2">
      <c r="C365" s="18"/>
      <c r="D365" s="19">
        <v>511200</v>
      </c>
      <c r="E365" s="27" t="s">
        <v>180</v>
      </c>
      <c r="F365" s="14"/>
      <c r="G365" s="14"/>
      <c r="H365" s="14"/>
      <c r="I365" s="14"/>
      <c r="J365" s="20">
        <v>20000</v>
      </c>
      <c r="K365" s="21"/>
      <c r="L365" s="20">
        <v>40000</v>
      </c>
      <c r="M365" s="20">
        <v>70000</v>
      </c>
      <c r="N365" s="20">
        <v>30000</v>
      </c>
      <c r="O365" s="20">
        <f t="shared" si="33"/>
        <v>175</v>
      </c>
      <c r="P365" s="20">
        <f t="shared" si="36"/>
        <v>42.857142857142854</v>
      </c>
    </row>
    <row r="366" spans="3:17" s="11" customFormat="1" ht="12.6" customHeight="1" x14ac:dyDescent="0.2">
      <c r="C366" s="18"/>
      <c r="D366" s="19">
        <v>511200</v>
      </c>
      <c r="E366" s="27" t="s">
        <v>181</v>
      </c>
      <c r="F366" s="14"/>
      <c r="G366" s="14"/>
      <c r="H366" s="14"/>
      <c r="I366" s="14"/>
      <c r="J366" s="20">
        <v>815000</v>
      </c>
      <c r="K366" s="21"/>
      <c r="L366" s="20">
        <v>110000</v>
      </c>
      <c r="M366" s="20">
        <v>138400</v>
      </c>
      <c r="N366" s="20">
        <v>70000</v>
      </c>
      <c r="O366" s="20">
        <f t="shared" si="33"/>
        <v>125.81818181818183</v>
      </c>
      <c r="P366" s="20">
        <f t="shared" si="36"/>
        <v>50.578034682080933</v>
      </c>
    </row>
    <row r="367" spans="3:17" s="2" customFormat="1" ht="12.6" customHeight="1" x14ac:dyDescent="0.2">
      <c r="C367" s="18" t="s">
        <v>26</v>
      </c>
      <c r="D367" s="16">
        <v>513100</v>
      </c>
      <c r="E367" s="47" t="s">
        <v>236</v>
      </c>
      <c r="F367" s="14"/>
      <c r="G367" s="14"/>
      <c r="H367" s="14"/>
      <c r="I367" s="14"/>
      <c r="J367" s="20"/>
      <c r="K367" s="21"/>
      <c r="L367" s="14">
        <f>L368</f>
        <v>4000</v>
      </c>
      <c r="M367" s="14">
        <f>M368</f>
        <v>0</v>
      </c>
      <c r="N367" s="14">
        <f>N368</f>
        <v>4000</v>
      </c>
      <c r="O367" s="14">
        <f t="shared" si="33"/>
        <v>0</v>
      </c>
      <c r="P367" s="20" t="s">
        <v>11</v>
      </c>
    </row>
    <row r="368" spans="3:17" s="2" customFormat="1" ht="12.6" customHeight="1" x14ac:dyDescent="0.2">
      <c r="C368" s="18"/>
      <c r="D368" s="19">
        <v>513110</v>
      </c>
      <c r="E368" s="27" t="s">
        <v>236</v>
      </c>
      <c r="F368" s="14"/>
      <c r="G368" s="14"/>
      <c r="H368" s="14"/>
      <c r="I368" s="14"/>
      <c r="J368" s="20"/>
      <c r="K368" s="21"/>
      <c r="L368" s="20">
        <v>4000</v>
      </c>
      <c r="M368" s="20">
        <v>0</v>
      </c>
      <c r="N368" s="20">
        <v>4000</v>
      </c>
      <c r="O368" s="20">
        <f t="shared" si="33"/>
        <v>0</v>
      </c>
      <c r="P368" s="20" t="s">
        <v>11</v>
      </c>
    </row>
    <row r="369" spans="3:16" s="2" customFormat="1" ht="12.6" customHeight="1" x14ac:dyDescent="0.2">
      <c r="C369" s="18"/>
      <c r="D369" s="16"/>
      <c r="E369" s="47" t="s">
        <v>154</v>
      </c>
      <c r="F369" s="14"/>
      <c r="G369" s="14"/>
      <c r="H369" s="14" t="e">
        <f>NA()</f>
        <v>#N/A</v>
      </c>
      <c r="I369" s="14" t="e">
        <f>NA()</f>
        <v>#N/A</v>
      </c>
      <c r="J369" s="14" t="e">
        <f>SUM(J342+J358+#REF!+J362+J364)</f>
        <v>#REF!</v>
      </c>
      <c r="K369" s="23" t="e">
        <f>ROUND(#REF!,0)</f>
        <v>#REF!</v>
      </c>
      <c r="L369" s="14">
        <f>SUM(L342+L356+L358+L362+L364+L367)</f>
        <v>814600</v>
      </c>
      <c r="M369" s="14">
        <f>SUM(M342+M356+M358+M362+M364+M367)</f>
        <v>957800</v>
      </c>
      <c r="N369" s="14">
        <f>SUM(N342+N356+N358+N362+N364+N367)</f>
        <v>744700</v>
      </c>
      <c r="O369" s="14">
        <f t="shared" si="33"/>
        <v>117.5791799656273</v>
      </c>
      <c r="P369" s="14">
        <f>N369/M369*100</f>
        <v>77.751096262267694</v>
      </c>
    </row>
    <row r="370" spans="3:16" s="2" customFormat="1" ht="9" customHeight="1" x14ac:dyDescent="0.2">
      <c r="C370" s="18"/>
      <c r="D370" s="16"/>
      <c r="E370" s="15"/>
      <c r="F370" s="14"/>
      <c r="G370" s="14"/>
      <c r="H370" s="14"/>
      <c r="I370" s="14"/>
      <c r="J370" s="14"/>
      <c r="K370" s="23"/>
      <c r="L370" s="14"/>
      <c r="M370" s="14"/>
      <c r="N370" s="14"/>
      <c r="O370" s="14"/>
      <c r="P370" s="14"/>
    </row>
    <row r="371" spans="3:16" s="2" customFormat="1" ht="14.1" customHeight="1" x14ac:dyDescent="0.2">
      <c r="C371" s="18"/>
      <c r="D371" s="19"/>
      <c r="E371" s="17" t="s">
        <v>191</v>
      </c>
      <c r="F371" s="14"/>
      <c r="G371" s="14"/>
      <c r="H371" s="14"/>
      <c r="I371" s="14"/>
      <c r="J371" s="14"/>
      <c r="K371" s="23"/>
      <c r="L371" s="14"/>
      <c r="M371" s="14"/>
      <c r="N371" s="14"/>
      <c r="O371" s="14"/>
      <c r="P371" s="14"/>
    </row>
    <row r="372" spans="3:16" s="2" customFormat="1" ht="8.25" customHeight="1" x14ac:dyDescent="0.2">
      <c r="C372" s="18"/>
      <c r="D372" s="19"/>
      <c r="E372" s="17"/>
      <c r="F372" s="14"/>
      <c r="G372" s="14"/>
      <c r="H372" s="14"/>
      <c r="I372" s="14"/>
      <c r="J372" s="14"/>
      <c r="K372" s="23"/>
      <c r="L372" s="14"/>
      <c r="M372" s="14"/>
      <c r="N372" s="14"/>
      <c r="O372" s="14"/>
      <c r="P372" s="14"/>
    </row>
    <row r="373" spans="3:16" s="8" customFormat="1" ht="12.6" customHeight="1" x14ac:dyDescent="0.2">
      <c r="C373" s="18" t="s">
        <v>6</v>
      </c>
      <c r="D373" s="16">
        <v>412000</v>
      </c>
      <c r="E373" s="15" t="s">
        <v>48</v>
      </c>
      <c r="F373" s="14"/>
      <c r="G373" s="14"/>
      <c r="H373" s="14"/>
      <c r="I373" s="14"/>
      <c r="J373" s="14"/>
      <c r="K373" s="23"/>
      <c r="L373" s="14">
        <f>L374</f>
        <v>3000</v>
      </c>
      <c r="M373" s="14">
        <f>M374</f>
        <v>2000</v>
      </c>
      <c r="N373" s="14">
        <f>N374</f>
        <v>3000</v>
      </c>
      <c r="O373" s="14">
        <f t="shared" ref="O373:P375" si="37">M373/L373*100</f>
        <v>66.666666666666657</v>
      </c>
      <c r="P373" s="14">
        <f t="shared" si="37"/>
        <v>150</v>
      </c>
    </row>
    <row r="374" spans="3:16" s="2" customFormat="1" ht="12.6" customHeight="1" x14ac:dyDescent="0.2">
      <c r="C374" s="40"/>
      <c r="D374" s="19">
        <v>412700</v>
      </c>
      <c r="E374" s="61" t="s">
        <v>161</v>
      </c>
      <c r="F374" s="20"/>
      <c r="G374" s="20"/>
      <c r="H374" s="20"/>
      <c r="I374" s="20"/>
      <c r="J374" s="20"/>
      <c r="K374" s="21"/>
      <c r="L374" s="20">
        <v>3000</v>
      </c>
      <c r="M374" s="20">
        <v>2000</v>
      </c>
      <c r="N374" s="20">
        <v>3000</v>
      </c>
      <c r="O374" s="20">
        <f t="shared" si="37"/>
        <v>66.666666666666657</v>
      </c>
      <c r="P374" s="20">
        <f t="shared" si="37"/>
        <v>150</v>
      </c>
    </row>
    <row r="375" spans="3:16" s="8" customFormat="1" ht="12.6" customHeight="1" x14ac:dyDescent="0.2">
      <c r="C375" s="18"/>
      <c r="D375" s="16"/>
      <c r="E375" s="62" t="s">
        <v>153</v>
      </c>
      <c r="F375" s="14"/>
      <c r="G375" s="14"/>
      <c r="H375" s="14"/>
      <c r="I375" s="14"/>
      <c r="J375" s="14"/>
      <c r="K375" s="23"/>
      <c r="L375" s="14">
        <f>L373</f>
        <v>3000</v>
      </c>
      <c r="M375" s="14">
        <f>M373</f>
        <v>2000</v>
      </c>
      <c r="N375" s="14">
        <f>N373</f>
        <v>3000</v>
      </c>
      <c r="O375" s="14">
        <f t="shared" si="37"/>
        <v>66.666666666666657</v>
      </c>
      <c r="P375" s="14">
        <f t="shared" si="37"/>
        <v>150</v>
      </c>
    </row>
    <row r="376" spans="3:16" s="2" customFormat="1" ht="9.75" customHeight="1" x14ac:dyDescent="0.2">
      <c r="C376" s="18"/>
      <c r="D376" s="16"/>
      <c r="E376" s="15"/>
      <c r="F376" s="14"/>
      <c r="G376" s="14"/>
      <c r="H376" s="14"/>
      <c r="I376" s="14"/>
      <c r="J376" s="14"/>
      <c r="K376" s="23"/>
      <c r="L376" s="20"/>
      <c r="M376" s="20"/>
      <c r="N376" s="20"/>
      <c r="O376" s="14"/>
      <c r="P376" s="14"/>
    </row>
    <row r="377" spans="3:16" s="2" customFormat="1" ht="14.1" customHeight="1" x14ac:dyDescent="0.2">
      <c r="C377" s="25"/>
      <c r="D377" s="19"/>
      <c r="E377" s="17" t="s">
        <v>93</v>
      </c>
      <c r="F377" s="21"/>
      <c r="G377" s="21"/>
      <c r="H377" s="21"/>
      <c r="I377" s="21"/>
      <c r="J377" s="23"/>
      <c r="K377" s="23"/>
      <c r="L377" s="20"/>
      <c r="M377" s="20"/>
      <c r="N377" s="20"/>
      <c r="O377" s="14"/>
      <c r="P377" s="14"/>
    </row>
    <row r="378" spans="3:16" s="2" customFormat="1" ht="8.25" customHeight="1" x14ac:dyDescent="0.2">
      <c r="C378" s="18"/>
      <c r="D378" s="19"/>
      <c r="E378" s="63"/>
      <c r="F378" s="21"/>
      <c r="G378" s="21"/>
      <c r="H378" s="21"/>
      <c r="I378" s="21"/>
      <c r="J378" s="23"/>
      <c r="K378" s="23"/>
      <c r="L378" s="20"/>
      <c r="M378" s="20"/>
      <c r="N378" s="20"/>
      <c r="O378" s="14"/>
      <c r="P378" s="14"/>
    </row>
    <row r="379" spans="3:16" s="2" customFormat="1" ht="12.6" customHeight="1" x14ac:dyDescent="0.2">
      <c r="C379" s="18" t="s">
        <v>6</v>
      </c>
      <c r="D379" s="16">
        <v>412000</v>
      </c>
      <c r="E379" s="15" t="s">
        <v>136</v>
      </c>
      <c r="F379" s="14">
        <f>SUM(F380:F387)</f>
        <v>0</v>
      </c>
      <c r="G379" s="14">
        <f>SUM(G380:G387)</f>
        <v>14800</v>
      </c>
      <c r="H379" s="14">
        <f>SUM(H380:H387)</f>
        <v>35000</v>
      </c>
      <c r="I379" s="14">
        <f>SUM(I380:I387)</f>
        <v>51000</v>
      </c>
      <c r="J379" s="14">
        <f>SUM(J380:J387)</f>
        <v>58500</v>
      </c>
      <c r="K379" s="23" t="e">
        <f>ROUND(#REF!,0)</f>
        <v>#REF!</v>
      </c>
      <c r="L379" s="14">
        <f>SUM(L380:L387)</f>
        <v>40000</v>
      </c>
      <c r="M379" s="14">
        <f>SUM(M380:M387)</f>
        <v>39000</v>
      </c>
      <c r="N379" s="14">
        <f>SUM(N380:N387)</f>
        <v>40000</v>
      </c>
      <c r="O379" s="14">
        <f t="shared" ref="O379:O390" si="38">M379/L379*100</f>
        <v>97.5</v>
      </c>
      <c r="P379" s="14">
        <f t="shared" ref="P379:P390" si="39">N379/M379*100</f>
        <v>102.56410256410255</v>
      </c>
    </row>
    <row r="380" spans="3:16" s="2" customFormat="1" ht="12.6" customHeight="1" x14ac:dyDescent="0.2">
      <c r="C380" s="18"/>
      <c r="D380" s="19">
        <v>412200</v>
      </c>
      <c r="E380" s="46" t="s">
        <v>175</v>
      </c>
      <c r="F380" s="20" t="s">
        <v>11</v>
      </c>
      <c r="G380" s="20">
        <v>900</v>
      </c>
      <c r="H380" s="20">
        <v>15000</v>
      </c>
      <c r="I380" s="20">
        <v>15000</v>
      </c>
      <c r="J380" s="20">
        <v>16500</v>
      </c>
      <c r="K380" s="21" t="e">
        <f>ROUND(#REF!,0)</f>
        <v>#REF!</v>
      </c>
      <c r="L380" s="20">
        <v>3000</v>
      </c>
      <c r="M380" s="20">
        <v>3000</v>
      </c>
      <c r="N380" s="20">
        <v>3000</v>
      </c>
      <c r="O380" s="20">
        <f t="shared" si="38"/>
        <v>100</v>
      </c>
      <c r="P380" s="20">
        <f t="shared" si="39"/>
        <v>100</v>
      </c>
    </row>
    <row r="381" spans="3:16" s="2" customFormat="1" ht="12.6" customHeight="1" x14ac:dyDescent="0.2">
      <c r="C381" s="18"/>
      <c r="D381" s="19">
        <v>412200</v>
      </c>
      <c r="E381" s="46" t="s">
        <v>174</v>
      </c>
      <c r="F381" s="20" t="s">
        <v>11</v>
      </c>
      <c r="G381" s="20">
        <v>2400</v>
      </c>
      <c r="H381" s="20">
        <v>3000</v>
      </c>
      <c r="I381" s="20">
        <v>3000</v>
      </c>
      <c r="J381" s="20">
        <v>5000</v>
      </c>
      <c r="K381" s="21" t="e">
        <f>ROUND(#REF!,0)</f>
        <v>#REF!</v>
      </c>
      <c r="L381" s="20">
        <v>3500</v>
      </c>
      <c r="M381" s="20">
        <v>3500</v>
      </c>
      <c r="N381" s="20">
        <v>3500</v>
      </c>
      <c r="O381" s="20">
        <f t="shared" si="38"/>
        <v>100</v>
      </c>
      <c r="P381" s="20">
        <f t="shared" si="39"/>
        <v>100</v>
      </c>
    </row>
    <row r="382" spans="3:16" s="2" customFormat="1" ht="12.6" customHeight="1" x14ac:dyDescent="0.2">
      <c r="C382" s="18"/>
      <c r="D382" s="19">
        <v>412300</v>
      </c>
      <c r="E382" s="46" t="s">
        <v>125</v>
      </c>
      <c r="F382" s="20" t="s">
        <v>11</v>
      </c>
      <c r="G382" s="20">
        <v>1000</v>
      </c>
      <c r="H382" s="20">
        <v>2000</v>
      </c>
      <c r="I382" s="20">
        <v>2000</v>
      </c>
      <c r="J382" s="20">
        <v>5000</v>
      </c>
      <c r="K382" s="21" t="e">
        <f>ROUND(#REF!,0)</f>
        <v>#REF!</v>
      </c>
      <c r="L382" s="20">
        <v>500</v>
      </c>
      <c r="M382" s="20">
        <v>500</v>
      </c>
      <c r="N382" s="20">
        <v>500</v>
      </c>
      <c r="O382" s="20">
        <f t="shared" si="38"/>
        <v>100</v>
      </c>
      <c r="P382" s="20">
        <f t="shared" si="39"/>
        <v>100</v>
      </c>
    </row>
    <row r="383" spans="3:16" s="2" customFormat="1" ht="12.6" customHeight="1" x14ac:dyDescent="0.2">
      <c r="C383" s="18"/>
      <c r="D383" s="19">
        <v>412600</v>
      </c>
      <c r="E383" s="46" t="s">
        <v>164</v>
      </c>
      <c r="F383" s="20" t="s">
        <v>11</v>
      </c>
      <c r="G383" s="20">
        <v>6500</v>
      </c>
      <c r="H383" s="20">
        <v>5000</v>
      </c>
      <c r="I383" s="20">
        <v>5000</v>
      </c>
      <c r="J383" s="20">
        <v>8500</v>
      </c>
      <c r="K383" s="21" t="e">
        <f>ROUND(#REF!,0)</f>
        <v>#REF!</v>
      </c>
      <c r="L383" s="20">
        <v>8000</v>
      </c>
      <c r="M383" s="20">
        <v>9500</v>
      </c>
      <c r="N383" s="20">
        <v>8000</v>
      </c>
      <c r="O383" s="20">
        <f t="shared" si="38"/>
        <v>118.75</v>
      </c>
      <c r="P383" s="20">
        <f t="shared" si="39"/>
        <v>84.210526315789465</v>
      </c>
    </row>
    <row r="384" spans="3:16" s="2" customFormat="1" ht="12.6" customHeight="1" x14ac:dyDescent="0.2">
      <c r="C384" s="18"/>
      <c r="D384" s="19">
        <v>412500</v>
      </c>
      <c r="E384" s="46" t="s">
        <v>224</v>
      </c>
      <c r="F384" s="20" t="s">
        <v>11</v>
      </c>
      <c r="G384" s="20">
        <v>2000</v>
      </c>
      <c r="H384" s="20">
        <v>5000</v>
      </c>
      <c r="I384" s="20">
        <v>21000</v>
      </c>
      <c r="J384" s="20">
        <v>14000</v>
      </c>
      <c r="K384" s="21" t="e">
        <f>ROUND(#REF!,0)</f>
        <v>#REF!</v>
      </c>
      <c r="L384" s="20">
        <v>12000</v>
      </c>
      <c r="M384" s="20">
        <v>11000</v>
      </c>
      <c r="N384" s="20">
        <v>12000</v>
      </c>
      <c r="O384" s="20">
        <f t="shared" si="38"/>
        <v>91.666666666666657</v>
      </c>
      <c r="P384" s="20">
        <f t="shared" si="39"/>
        <v>109.09090909090908</v>
      </c>
    </row>
    <row r="385" spans="3:16" s="12" customFormat="1" ht="12.6" customHeight="1" x14ac:dyDescent="0.2">
      <c r="C385" s="18"/>
      <c r="D385" s="19">
        <v>412600</v>
      </c>
      <c r="E385" s="46" t="s">
        <v>240</v>
      </c>
      <c r="F385" s="20"/>
      <c r="G385" s="20"/>
      <c r="H385" s="20"/>
      <c r="I385" s="20"/>
      <c r="J385" s="20"/>
      <c r="K385" s="21"/>
      <c r="L385" s="20">
        <v>1000</v>
      </c>
      <c r="M385" s="20">
        <v>1000</v>
      </c>
      <c r="N385" s="20">
        <v>1000</v>
      </c>
      <c r="O385" s="20">
        <f t="shared" si="38"/>
        <v>100</v>
      </c>
      <c r="P385" s="20">
        <f t="shared" si="39"/>
        <v>100</v>
      </c>
    </row>
    <row r="386" spans="3:16" s="2" customFormat="1" ht="12.6" customHeight="1" x14ac:dyDescent="0.2">
      <c r="C386" s="18"/>
      <c r="D386" s="19">
        <v>412700</v>
      </c>
      <c r="E386" s="46" t="s">
        <v>47</v>
      </c>
      <c r="F386" s="20" t="s">
        <v>11</v>
      </c>
      <c r="G386" s="20">
        <v>1000</v>
      </c>
      <c r="H386" s="20">
        <v>1000</v>
      </c>
      <c r="I386" s="20">
        <v>1000</v>
      </c>
      <c r="J386" s="20">
        <v>2500</v>
      </c>
      <c r="K386" s="21" t="e">
        <f>ROUND(#REF!,0)</f>
        <v>#REF!</v>
      </c>
      <c r="L386" s="20">
        <v>2000</v>
      </c>
      <c r="M386" s="20">
        <v>2000</v>
      </c>
      <c r="N386" s="20">
        <v>2000</v>
      </c>
      <c r="O386" s="20">
        <f t="shared" si="38"/>
        <v>100</v>
      </c>
      <c r="P386" s="20">
        <f t="shared" si="39"/>
        <v>100</v>
      </c>
    </row>
    <row r="387" spans="3:16" s="2" customFormat="1" ht="12.6" customHeight="1" x14ac:dyDescent="0.2">
      <c r="C387" s="18"/>
      <c r="D387" s="19">
        <v>412900</v>
      </c>
      <c r="E387" s="46" t="s">
        <v>222</v>
      </c>
      <c r="F387" s="20" t="s">
        <v>11</v>
      </c>
      <c r="G387" s="20">
        <v>1000</v>
      </c>
      <c r="H387" s="20">
        <v>4000</v>
      </c>
      <c r="I387" s="20">
        <v>4000</v>
      </c>
      <c r="J387" s="20">
        <v>7000</v>
      </c>
      <c r="K387" s="21" t="e">
        <f>ROUND(#REF!,0)</f>
        <v>#REF!</v>
      </c>
      <c r="L387" s="20">
        <v>10000</v>
      </c>
      <c r="M387" s="20">
        <v>8500</v>
      </c>
      <c r="N387" s="20">
        <v>10000</v>
      </c>
      <c r="O387" s="20">
        <f t="shared" si="38"/>
        <v>85</v>
      </c>
      <c r="P387" s="20">
        <f t="shared" si="39"/>
        <v>117.64705882352942</v>
      </c>
    </row>
    <row r="388" spans="3:16" s="2" customFormat="1" ht="12.6" customHeight="1" x14ac:dyDescent="0.2">
      <c r="C388" s="18" t="s">
        <v>16</v>
      </c>
      <c r="D388" s="16">
        <v>511000</v>
      </c>
      <c r="E388" s="15" t="s">
        <v>88</v>
      </c>
      <c r="F388" s="20"/>
      <c r="G388" s="20"/>
      <c r="H388" s="20"/>
      <c r="I388" s="20"/>
      <c r="J388" s="14">
        <f>SUM(J389)</f>
        <v>30000</v>
      </c>
      <c r="K388" s="21"/>
      <c r="L388" s="14">
        <f>SUM(L389)</f>
        <v>15000</v>
      </c>
      <c r="M388" s="14">
        <f>SUM(M389)</f>
        <v>8000</v>
      </c>
      <c r="N388" s="14">
        <f>SUM(N389)</f>
        <v>8000</v>
      </c>
      <c r="O388" s="14">
        <f t="shared" si="38"/>
        <v>53.333333333333336</v>
      </c>
      <c r="P388" s="14">
        <f t="shared" si="39"/>
        <v>100</v>
      </c>
    </row>
    <row r="389" spans="3:16" s="2" customFormat="1" ht="12.6" customHeight="1" x14ac:dyDescent="0.2">
      <c r="C389" s="18"/>
      <c r="D389" s="19">
        <v>511300</v>
      </c>
      <c r="E389" s="46" t="s">
        <v>112</v>
      </c>
      <c r="F389" s="20"/>
      <c r="G389" s="20"/>
      <c r="H389" s="20"/>
      <c r="I389" s="20"/>
      <c r="J389" s="20">
        <v>30000</v>
      </c>
      <c r="K389" s="21"/>
      <c r="L389" s="20">
        <v>15000</v>
      </c>
      <c r="M389" s="20">
        <v>8000</v>
      </c>
      <c r="N389" s="20">
        <v>8000</v>
      </c>
      <c r="O389" s="20">
        <f t="shared" si="38"/>
        <v>53.333333333333336</v>
      </c>
      <c r="P389" s="20">
        <f t="shared" si="39"/>
        <v>100</v>
      </c>
    </row>
    <row r="390" spans="3:16" s="2" customFormat="1" ht="12.6" customHeight="1" x14ac:dyDescent="0.2">
      <c r="C390" s="18"/>
      <c r="D390" s="19"/>
      <c r="E390" s="15" t="s">
        <v>152</v>
      </c>
      <c r="F390" s="20"/>
      <c r="G390" s="20"/>
      <c r="H390" s="14" t="e">
        <f>SUM(+H379+#REF!+#REF!)</f>
        <v>#REF!</v>
      </c>
      <c r="I390" s="14" t="e">
        <f>SUM(+I379+#REF!+#REF!)</f>
        <v>#REF!</v>
      </c>
      <c r="J390" s="14" t="e">
        <f>SUM(+J379+#REF!+#REF!+J388)</f>
        <v>#REF!</v>
      </c>
      <c r="K390" s="23" t="e">
        <f>ROUND(#REF!,0)</f>
        <v>#REF!</v>
      </c>
      <c r="L390" s="14">
        <f>SUM(L379+L388)</f>
        <v>55000</v>
      </c>
      <c r="M390" s="14">
        <f>SUM(M379+M388)</f>
        <v>47000</v>
      </c>
      <c r="N390" s="14">
        <f>SUM(N379+N388)</f>
        <v>48000</v>
      </c>
      <c r="O390" s="14">
        <f t="shared" si="38"/>
        <v>85.454545454545453</v>
      </c>
      <c r="P390" s="14">
        <f t="shared" si="39"/>
        <v>102.12765957446808</v>
      </c>
    </row>
    <row r="391" spans="3:16" s="2" customFormat="1" ht="12.6" customHeight="1" x14ac:dyDescent="0.2">
      <c r="C391" s="18"/>
      <c r="D391" s="16"/>
      <c r="E391" s="15"/>
      <c r="F391" s="14"/>
      <c r="G391" s="14"/>
      <c r="H391" s="14"/>
      <c r="I391" s="14"/>
      <c r="J391" s="14"/>
      <c r="K391" s="23"/>
      <c r="L391" s="20"/>
      <c r="M391" s="20"/>
      <c r="N391" s="20"/>
      <c r="O391" s="14"/>
      <c r="P391" s="14"/>
    </row>
    <row r="392" spans="3:16" s="2" customFormat="1" ht="14.1" customHeight="1" x14ac:dyDescent="0.2">
      <c r="C392" s="18"/>
      <c r="D392" s="19"/>
      <c r="E392" s="17" t="s">
        <v>94</v>
      </c>
      <c r="F392" s="14"/>
      <c r="G392" s="14"/>
      <c r="H392" s="14"/>
      <c r="I392" s="14"/>
      <c r="J392" s="14"/>
      <c r="K392" s="23"/>
      <c r="L392" s="14"/>
      <c r="M392" s="14"/>
      <c r="N392" s="14"/>
      <c r="O392" s="14"/>
      <c r="P392" s="14"/>
    </row>
    <row r="393" spans="3:16" s="2" customFormat="1" ht="9" customHeight="1" x14ac:dyDescent="0.2">
      <c r="C393" s="18"/>
      <c r="D393" s="19"/>
      <c r="E393" s="46"/>
      <c r="F393" s="14"/>
      <c r="G393" s="14"/>
      <c r="H393" s="14"/>
      <c r="I393" s="14"/>
      <c r="J393" s="14"/>
      <c r="K393" s="23"/>
      <c r="L393" s="17"/>
      <c r="M393" s="17"/>
      <c r="N393" s="17"/>
      <c r="O393" s="14"/>
      <c r="P393" s="14"/>
    </row>
    <row r="394" spans="3:16" s="2" customFormat="1" ht="12.6" customHeight="1" x14ac:dyDescent="0.2">
      <c r="C394" s="18" t="s">
        <v>6</v>
      </c>
      <c r="D394" s="16">
        <v>415000</v>
      </c>
      <c r="E394" s="47" t="s">
        <v>45</v>
      </c>
      <c r="F394" s="14"/>
      <c r="G394" s="14"/>
      <c r="H394" s="14"/>
      <c r="I394" s="14"/>
      <c r="J394" s="14"/>
      <c r="K394" s="23"/>
      <c r="L394" s="14">
        <f>SUM(L395:L396)</f>
        <v>70000</v>
      </c>
      <c r="M394" s="14">
        <f>SUM(M395:M396)</f>
        <v>40500</v>
      </c>
      <c r="N394" s="14">
        <f>SUM(N395:N396)</f>
        <v>50000</v>
      </c>
      <c r="O394" s="14">
        <f t="shared" ref="O394:O408" si="40">M394/L394*100</f>
        <v>57.857142857142861</v>
      </c>
      <c r="P394" s="14">
        <f>N394/M394*100</f>
        <v>123.45679012345678</v>
      </c>
    </row>
    <row r="395" spans="3:16" s="2" customFormat="1" ht="12.6" customHeight="1" x14ac:dyDescent="0.2">
      <c r="C395" s="18"/>
      <c r="D395" s="19">
        <v>415200</v>
      </c>
      <c r="E395" s="27" t="s">
        <v>33</v>
      </c>
      <c r="F395" s="14"/>
      <c r="G395" s="14"/>
      <c r="H395" s="14"/>
      <c r="I395" s="14"/>
      <c r="J395" s="14"/>
      <c r="K395" s="23"/>
      <c r="L395" s="20">
        <v>50000</v>
      </c>
      <c r="M395" s="20">
        <v>30500</v>
      </c>
      <c r="N395" s="20">
        <v>30000</v>
      </c>
      <c r="O395" s="20">
        <f t="shared" si="40"/>
        <v>61</v>
      </c>
      <c r="P395" s="20">
        <f>N395/M395*100</f>
        <v>98.360655737704917</v>
      </c>
    </row>
    <row r="396" spans="3:16" s="2" customFormat="1" ht="12.6" customHeight="1" x14ac:dyDescent="0.2">
      <c r="C396" s="18"/>
      <c r="D396" s="19">
        <v>415200</v>
      </c>
      <c r="E396" s="27" t="s">
        <v>334</v>
      </c>
      <c r="F396" s="14"/>
      <c r="G396" s="14"/>
      <c r="H396" s="14"/>
      <c r="I396" s="14"/>
      <c r="J396" s="14"/>
      <c r="K396" s="23"/>
      <c r="L396" s="20">
        <v>20000</v>
      </c>
      <c r="M396" s="20">
        <v>10000</v>
      </c>
      <c r="N396" s="20">
        <v>20000</v>
      </c>
      <c r="O396" s="20">
        <f>M396/L396*100</f>
        <v>50</v>
      </c>
      <c r="P396" s="20">
        <f>N396/M396*100</f>
        <v>200</v>
      </c>
    </row>
    <row r="397" spans="3:16" s="2" customFormat="1" ht="12.6" customHeight="1" x14ac:dyDescent="0.2">
      <c r="C397" s="18" t="s">
        <v>16</v>
      </c>
      <c r="D397" s="16">
        <v>413000</v>
      </c>
      <c r="E397" s="47" t="s">
        <v>139</v>
      </c>
      <c r="F397" s="14"/>
      <c r="G397" s="14"/>
      <c r="H397" s="14">
        <f>SUM(H399)</f>
        <v>0</v>
      </c>
      <c r="I397" s="14">
        <f>SUM(I399)</f>
        <v>0</v>
      </c>
      <c r="J397" s="14">
        <f>SUM(J399)</f>
        <v>350000</v>
      </c>
      <c r="K397" s="23" t="e">
        <f>ROUND(#REF!,0)</f>
        <v>#REF!</v>
      </c>
      <c r="L397" s="14">
        <f>SUM(L398:L399)</f>
        <v>310000</v>
      </c>
      <c r="M397" s="14">
        <f>SUM(M398:M399)</f>
        <v>288500</v>
      </c>
      <c r="N397" s="14">
        <f>SUM(N398:N399)</f>
        <v>310500</v>
      </c>
      <c r="O397" s="14">
        <f t="shared" si="40"/>
        <v>93.064516129032256</v>
      </c>
      <c r="P397" s="14">
        <f t="shared" ref="P397:P408" si="41">N397/M397*100</f>
        <v>107.62564991334489</v>
      </c>
    </row>
    <row r="398" spans="3:16" s="2" customFormat="1" ht="12.6" customHeight="1" x14ac:dyDescent="0.2">
      <c r="C398" s="40"/>
      <c r="D398" s="19">
        <v>413100</v>
      </c>
      <c r="E398" s="27" t="s">
        <v>287</v>
      </c>
      <c r="F398" s="20"/>
      <c r="G398" s="20"/>
      <c r="H398" s="20"/>
      <c r="I398" s="20"/>
      <c r="J398" s="20"/>
      <c r="K398" s="21"/>
      <c r="L398" s="20">
        <v>192500</v>
      </c>
      <c r="M398" s="20">
        <v>192500</v>
      </c>
      <c r="N398" s="20">
        <v>192500</v>
      </c>
      <c r="O398" s="20">
        <f t="shared" si="40"/>
        <v>100</v>
      </c>
      <c r="P398" s="20">
        <f t="shared" si="41"/>
        <v>100</v>
      </c>
    </row>
    <row r="399" spans="3:16" s="2" customFormat="1" ht="12.6" customHeight="1" x14ac:dyDescent="0.2">
      <c r="C399" s="18"/>
      <c r="D399" s="19">
        <v>413300</v>
      </c>
      <c r="E399" s="27" t="s">
        <v>261</v>
      </c>
      <c r="F399" s="14"/>
      <c r="G399" s="14"/>
      <c r="H399" s="14" t="s">
        <v>11</v>
      </c>
      <c r="I399" s="14" t="s">
        <v>11</v>
      </c>
      <c r="J399" s="20">
        <v>350000</v>
      </c>
      <c r="K399" s="21" t="e">
        <f>ROUND(#REF!,0)</f>
        <v>#REF!</v>
      </c>
      <c r="L399" s="20">
        <v>117500</v>
      </c>
      <c r="M399" s="20">
        <v>96000</v>
      </c>
      <c r="N399" s="20">
        <v>118000</v>
      </c>
      <c r="O399" s="20">
        <f t="shared" si="40"/>
        <v>81.702127659574458</v>
      </c>
      <c r="P399" s="20">
        <f t="shared" si="41"/>
        <v>122.91666666666667</v>
      </c>
    </row>
    <row r="400" spans="3:16" s="2" customFormat="1" ht="24" x14ac:dyDescent="0.2">
      <c r="C400" s="18" t="s">
        <v>24</v>
      </c>
      <c r="D400" s="16">
        <v>418000</v>
      </c>
      <c r="E400" s="47" t="s">
        <v>259</v>
      </c>
      <c r="F400" s="14"/>
      <c r="G400" s="14"/>
      <c r="H400" s="14"/>
      <c r="I400" s="14"/>
      <c r="J400" s="20"/>
      <c r="K400" s="21"/>
      <c r="L400" s="14">
        <f>L401</f>
        <v>7200</v>
      </c>
      <c r="M400" s="14">
        <f>M401</f>
        <v>7200</v>
      </c>
      <c r="N400" s="14">
        <f>N401</f>
        <v>2100</v>
      </c>
      <c r="O400" s="14">
        <f t="shared" si="40"/>
        <v>100</v>
      </c>
      <c r="P400" s="14">
        <f t="shared" si="41"/>
        <v>29.166666666666668</v>
      </c>
    </row>
    <row r="401" spans="2:16" s="11" customFormat="1" ht="12.6" customHeight="1" x14ac:dyDescent="0.2">
      <c r="C401" s="18"/>
      <c r="D401" s="19">
        <v>418100</v>
      </c>
      <c r="E401" s="27" t="s">
        <v>308</v>
      </c>
      <c r="F401" s="14"/>
      <c r="G401" s="14"/>
      <c r="H401" s="14"/>
      <c r="I401" s="14"/>
      <c r="J401" s="20"/>
      <c r="K401" s="21"/>
      <c r="L401" s="20">
        <v>7200</v>
      </c>
      <c r="M401" s="20">
        <v>7200</v>
      </c>
      <c r="N401" s="20">
        <v>2100</v>
      </c>
      <c r="O401" s="20">
        <f t="shared" si="40"/>
        <v>100</v>
      </c>
      <c r="P401" s="20">
        <f t="shared" si="41"/>
        <v>29.166666666666668</v>
      </c>
    </row>
    <row r="402" spans="2:16" s="2" customFormat="1" ht="12.6" customHeight="1" x14ac:dyDescent="0.2">
      <c r="C402" s="18" t="s">
        <v>25</v>
      </c>
      <c r="D402" s="16">
        <v>621000</v>
      </c>
      <c r="E402" s="47" t="s">
        <v>140</v>
      </c>
      <c r="F402" s="14"/>
      <c r="G402" s="14"/>
      <c r="H402" s="14">
        <f>SUM(H403)</f>
        <v>0</v>
      </c>
      <c r="I402" s="14">
        <f>SUM(I403)</f>
        <v>0</v>
      </c>
      <c r="J402" s="14">
        <f>SUM(J403)</f>
        <v>290000</v>
      </c>
      <c r="K402" s="23" t="e">
        <f>ROUND(#REF!,0)</f>
        <v>#REF!</v>
      </c>
      <c r="L402" s="14">
        <f>L403</f>
        <v>425500</v>
      </c>
      <c r="M402" s="14">
        <f>M403</f>
        <v>370000</v>
      </c>
      <c r="N402" s="14">
        <f>N403</f>
        <v>469100</v>
      </c>
      <c r="O402" s="14">
        <f t="shared" si="40"/>
        <v>86.956521739130437</v>
      </c>
      <c r="P402" s="14">
        <f t="shared" si="41"/>
        <v>126.78378378378379</v>
      </c>
    </row>
    <row r="403" spans="2:16" s="11" customFormat="1" ht="12.6" customHeight="1" x14ac:dyDescent="0.2">
      <c r="C403" s="18"/>
      <c r="D403" s="19">
        <v>621300</v>
      </c>
      <c r="E403" s="27" t="s">
        <v>262</v>
      </c>
      <c r="F403" s="14"/>
      <c r="G403" s="14"/>
      <c r="H403" s="14" t="s">
        <v>11</v>
      </c>
      <c r="I403" s="14" t="s">
        <v>11</v>
      </c>
      <c r="J403" s="20">
        <v>290000</v>
      </c>
      <c r="K403" s="21" t="e">
        <f>ROUND(#REF!,0)</f>
        <v>#REF!</v>
      </c>
      <c r="L403" s="20">
        <v>425500</v>
      </c>
      <c r="M403" s="20">
        <v>370000</v>
      </c>
      <c r="N403" s="20">
        <v>469100</v>
      </c>
      <c r="O403" s="20">
        <f t="shared" si="40"/>
        <v>86.956521739130437</v>
      </c>
      <c r="P403" s="20">
        <f t="shared" si="41"/>
        <v>126.78378378378379</v>
      </c>
    </row>
    <row r="404" spans="2:16" s="2" customFormat="1" ht="12.6" customHeight="1" x14ac:dyDescent="0.2">
      <c r="C404" s="18"/>
      <c r="D404" s="16">
        <v>628000</v>
      </c>
      <c r="E404" s="47" t="s">
        <v>260</v>
      </c>
      <c r="F404" s="14"/>
      <c r="G404" s="14"/>
      <c r="H404" s="14"/>
      <c r="I404" s="14"/>
      <c r="J404" s="20"/>
      <c r="K404" s="21"/>
      <c r="L404" s="14">
        <f>L405</f>
        <v>423300</v>
      </c>
      <c r="M404" s="14">
        <f>M405</f>
        <v>423100</v>
      </c>
      <c r="N404" s="14">
        <f>N405</f>
        <v>423100</v>
      </c>
      <c r="O404" s="14">
        <f t="shared" si="40"/>
        <v>99.952752185211438</v>
      </c>
      <c r="P404" s="14">
        <f t="shared" si="41"/>
        <v>100</v>
      </c>
    </row>
    <row r="405" spans="2:16" s="11" customFormat="1" ht="12.6" customHeight="1" x14ac:dyDescent="0.2">
      <c r="C405" s="18"/>
      <c r="D405" s="19">
        <v>628100</v>
      </c>
      <c r="E405" s="27" t="s">
        <v>290</v>
      </c>
      <c r="F405" s="14"/>
      <c r="G405" s="14"/>
      <c r="H405" s="14"/>
      <c r="I405" s="14"/>
      <c r="J405" s="20"/>
      <c r="K405" s="21"/>
      <c r="L405" s="20">
        <v>423300</v>
      </c>
      <c r="M405" s="20">
        <v>423100</v>
      </c>
      <c r="N405" s="20">
        <v>423100</v>
      </c>
      <c r="O405" s="20">
        <f t="shared" si="40"/>
        <v>99.952752185211438</v>
      </c>
      <c r="P405" s="20">
        <f t="shared" si="41"/>
        <v>100</v>
      </c>
    </row>
    <row r="406" spans="2:16" s="8" customFormat="1" ht="12.6" customHeight="1" x14ac:dyDescent="0.2">
      <c r="C406" s="18" t="s">
        <v>26</v>
      </c>
      <c r="D406" s="16">
        <v>631000</v>
      </c>
      <c r="E406" s="47" t="s">
        <v>124</v>
      </c>
      <c r="F406" s="14"/>
      <c r="G406" s="14"/>
      <c r="H406" s="14"/>
      <c r="I406" s="14"/>
      <c r="J406" s="14"/>
      <c r="K406" s="23"/>
      <c r="L406" s="14">
        <f>L407</f>
        <v>85000</v>
      </c>
      <c r="M406" s="14">
        <f>M407</f>
        <v>80000</v>
      </c>
      <c r="N406" s="14">
        <f>N407</f>
        <v>0</v>
      </c>
      <c r="O406" s="14">
        <f t="shared" si="40"/>
        <v>94.117647058823522</v>
      </c>
      <c r="P406" s="14">
        <f t="shared" si="41"/>
        <v>0</v>
      </c>
    </row>
    <row r="407" spans="2:16" s="11" customFormat="1" ht="12.6" customHeight="1" x14ac:dyDescent="0.2">
      <c r="C407" s="18"/>
      <c r="D407" s="19">
        <v>631900</v>
      </c>
      <c r="E407" s="27" t="s">
        <v>104</v>
      </c>
      <c r="F407" s="14"/>
      <c r="G407" s="14"/>
      <c r="H407" s="14"/>
      <c r="I407" s="14"/>
      <c r="J407" s="20"/>
      <c r="K407" s="21"/>
      <c r="L407" s="20">
        <v>85000</v>
      </c>
      <c r="M407" s="20">
        <v>80000</v>
      </c>
      <c r="N407" s="20">
        <v>0</v>
      </c>
      <c r="O407" s="20">
        <f t="shared" si="40"/>
        <v>94.117647058823522</v>
      </c>
      <c r="P407" s="20">
        <f t="shared" si="41"/>
        <v>0</v>
      </c>
    </row>
    <row r="408" spans="2:16" s="2" customFormat="1" ht="12.6" customHeight="1" x14ac:dyDescent="0.2">
      <c r="C408" s="18"/>
      <c r="D408" s="19"/>
      <c r="E408" s="47" t="s">
        <v>155</v>
      </c>
      <c r="F408" s="14"/>
      <c r="G408" s="14"/>
      <c r="H408" s="14" t="e">
        <f>SUM(H402+H397+#REF!)</f>
        <v>#REF!</v>
      </c>
      <c r="I408" s="14" t="e">
        <f>SUM(I402+I397+#REF!)</f>
        <v>#REF!</v>
      </c>
      <c r="J408" s="14" t="e">
        <f>SUM(J402+J397+#REF!)</f>
        <v>#REF!</v>
      </c>
      <c r="K408" s="23" t="e">
        <f>ROUND(#REF!,0)</f>
        <v>#REF!</v>
      </c>
      <c r="L408" s="14">
        <f>SUM(L394+L397+L402+L406+L404+L400)</f>
        <v>1321000</v>
      </c>
      <c r="M408" s="14">
        <f>SUM(M394+M397+M402+M406+M404+M400)</f>
        <v>1209300</v>
      </c>
      <c r="N408" s="14">
        <f>SUM(N394+N397+N402+N406+N404+N400)</f>
        <v>1254800</v>
      </c>
      <c r="O408" s="14">
        <f t="shared" si="40"/>
        <v>91.544284632853902</v>
      </c>
      <c r="P408" s="14">
        <f t="shared" si="41"/>
        <v>103.76250723559085</v>
      </c>
    </row>
    <row r="409" spans="2:16" s="4" customFormat="1" ht="9" customHeight="1" x14ac:dyDescent="0.2">
      <c r="C409" s="18"/>
      <c r="D409" s="19"/>
      <c r="E409" s="46"/>
      <c r="F409" s="14"/>
      <c r="G409" s="14"/>
      <c r="H409" s="14"/>
      <c r="I409" s="14"/>
      <c r="J409" s="20"/>
      <c r="K409" s="23"/>
      <c r="L409" s="20"/>
      <c r="M409" s="20"/>
      <c r="N409" s="20"/>
      <c r="O409" s="14"/>
      <c r="P409" s="14"/>
    </row>
    <row r="410" spans="2:16" s="4" customFormat="1" ht="14.1" customHeight="1" x14ac:dyDescent="0.2">
      <c r="C410" s="18"/>
      <c r="D410" s="19"/>
      <c r="E410" s="24" t="s">
        <v>192</v>
      </c>
      <c r="F410" s="21"/>
      <c r="G410" s="21"/>
      <c r="H410" s="21"/>
      <c r="I410" s="21"/>
      <c r="J410" s="23"/>
      <c r="K410" s="23"/>
      <c r="L410" s="20"/>
      <c r="M410" s="20"/>
      <c r="N410" s="20"/>
      <c r="O410" s="14"/>
      <c r="P410" s="14"/>
    </row>
    <row r="411" spans="2:16" s="2" customFormat="1" ht="7.5" customHeight="1" x14ac:dyDescent="0.2">
      <c r="C411" s="18"/>
      <c r="D411" s="19"/>
      <c r="E411" s="64"/>
      <c r="F411" s="21"/>
      <c r="G411" s="21"/>
      <c r="H411" s="21"/>
      <c r="I411" s="21"/>
      <c r="J411" s="23"/>
      <c r="K411" s="23"/>
      <c r="L411" s="20"/>
      <c r="M411" s="20"/>
      <c r="N411" s="20"/>
      <c r="O411" s="14"/>
      <c r="P411" s="14"/>
    </row>
    <row r="412" spans="2:16" s="2" customFormat="1" ht="12.6" customHeight="1" x14ac:dyDescent="0.2">
      <c r="B412" s="3" t="s">
        <v>38</v>
      </c>
      <c r="C412" s="18" t="s">
        <v>6</v>
      </c>
      <c r="D412" s="16">
        <v>411000</v>
      </c>
      <c r="E412" s="47" t="s">
        <v>92</v>
      </c>
      <c r="F412" s="14">
        <f>SUM(F413:F414)</f>
        <v>0</v>
      </c>
      <c r="G412" s="14">
        <f>SUM(G413:G414)</f>
        <v>111500</v>
      </c>
      <c r="H412" s="14">
        <f>SUM(H413:H414)</f>
        <v>141000</v>
      </c>
      <c r="I412" s="14">
        <f>SUM(I413:I414)</f>
        <v>139000</v>
      </c>
      <c r="J412" s="14">
        <f>SUM(J413:J414)</f>
        <v>144000</v>
      </c>
      <c r="K412" s="23" t="e">
        <f>ROUND(#REF!,0)</f>
        <v>#REF!</v>
      </c>
      <c r="L412" s="14">
        <f>SUM(L413:L415)</f>
        <v>313150</v>
      </c>
      <c r="M412" s="14">
        <f>SUM(M413:M415)</f>
        <v>297900</v>
      </c>
      <c r="N412" s="14">
        <f>SUM(N413:N415)</f>
        <v>300850</v>
      </c>
      <c r="O412" s="14">
        <f t="shared" ref="O412:O436" si="42">M412/L412*100</f>
        <v>95.130129330991537</v>
      </c>
      <c r="P412" s="14">
        <f t="shared" ref="P412:P429" si="43">N412/M412*100</f>
        <v>100.99026518966096</v>
      </c>
    </row>
    <row r="413" spans="2:16" s="2" customFormat="1" ht="12.6" customHeight="1" x14ac:dyDescent="0.2">
      <c r="C413" s="18"/>
      <c r="D413" s="19">
        <v>411100</v>
      </c>
      <c r="E413" s="27" t="s">
        <v>220</v>
      </c>
      <c r="F413" s="20" t="s">
        <v>11</v>
      </c>
      <c r="G413" s="20">
        <v>92000</v>
      </c>
      <c r="H413" s="20">
        <v>119000</v>
      </c>
      <c r="I413" s="20">
        <v>119000</v>
      </c>
      <c r="J413" s="20">
        <v>130000</v>
      </c>
      <c r="K413" s="21" t="e">
        <f>ROUND(#REF!,0)</f>
        <v>#REF!</v>
      </c>
      <c r="L413" s="20">
        <v>267000</v>
      </c>
      <c r="M413" s="20">
        <v>251000</v>
      </c>
      <c r="N413" s="20">
        <v>255000</v>
      </c>
      <c r="O413" s="20">
        <f t="shared" si="42"/>
        <v>94.007490636704119</v>
      </c>
      <c r="P413" s="20">
        <f t="shared" si="43"/>
        <v>101.59362549800797</v>
      </c>
    </row>
    <row r="414" spans="2:16" s="2" customFormat="1" ht="12.6" customHeight="1" x14ac:dyDescent="0.2">
      <c r="C414" s="18"/>
      <c r="D414" s="19">
        <v>411200</v>
      </c>
      <c r="E414" s="27" t="s">
        <v>223</v>
      </c>
      <c r="F414" s="20" t="s">
        <v>11</v>
      </c>
      <c r="G414" s="20">
        <v>19500</v>
      </c>
      <c r="H414" s="20">
        <v>22000</v>
      </c>
      <c r="I414" s="20">
        <v>20000</v>
      </c>
      <c r="J414" s="20">
        <v>14000</v>
      </c>
      <c r="K414" s="21" t="e">
        <f>ROUND(#REF!,0)</f>
        <v>#REF!</v>
      </c>
      <c r="L414" s="20">
        <v>44250</v>
      </c>
      <c r="M414" s="20">
        <v>44000</v>
      </c>
      <c r="N414" s="20">
        <v>43000</v>
      </c>
      <c r="O414" s="20">
        <f t="shared" si="42"/>
        <v>99.435028248587571</v>
      </c>
      <c r="P414" s="20">
        <f t="shared" si="43"/>
        <v>97.727272727272734</v>
      </c>
    </row>
    <row r="415" spans="2:16" s="2" customFormat="1" ht="12.6" customHeight="1" x14ac:dyDescent="0.2">
      <c r="C415" s="18"/>
      <c r="D415" s="19">
        <v>411400</v>
      </c>
      <c r="E415" s="27" t="s">
        <v>113</v>
      </c>
      <c r="F415" s="20"/>
      <c r="G415" s="20"/>
      <c r="H415" s="20"/>
      <c r="I415" s="20"/>
      <c r="J415" s="20"/>
      <c r="K415" s="21"/>
      <c r="L415" s="20">
        <v>1900</v>
      </c>
      <c r="M415" s="20">
        <v>2900</v>
      </c>
      <c r="N415" s="20">
        <v>2850</v>
      </c>
      <c r="O415" s="20">
        <f t="shared" si="42"/>
        <v>152.63157894736844</v>
      </c>
      <c r="P415" s="20">
        <f t="shared" si="43"/>
        <v>98.275862068965509</v>
      </c>
    </row>
    <row r="416" spans="2:16" s="2" customFormat="1" ht="12.6" customHeight="1" x14ac:dyDescent="0.2">
      <c r="C416" s="18" t="s">
        <v>16</v>
      </c>
      <c r="D416" s="16">
        <v>412000</v>
      </c>
      <c r="E416" s="47" t="s">
        <v>136</v>
      </c>
      <c r="F416" s="14">
        <f>SUM(F423)</f>
        <v>0</v>
      </c>
      <c r="G416" s="14">
        <f>SUM(G423)</f>
        <v>1600</v>
      </c>
      <c r="H416" s="14">
        <f>SUM(H417:H423)</f>
        <v>18500</v>
      </c>
      <c r="I416" s="14">
        <f>SUM(I417:I423)</f>
        <v>18500</v>
      </c>
      <c r="J416" s="14">
        <f>SUM(J417:J423)</f>
        <v>25200</v>
      </c>
      <c r="K416" s="23" t="e">
        <f>ROUND(#REF!,0)</f>
        <v>#REF!</v>
      </c>
      <c r="L416" s="14">
        <f>SUM(L417:L424)</f>
        <v>52600</v>
      </c>
      <c r="M416" s="14">
        <f>SUM(M417:M424)</f>
        <v>55800</v>
      </c>
      <c r="N416" s="14">
        <f>SUM(N417:N424)</f>
        <v>60000</v>
      </c>
      <c r="O416" s="14">
        <f t="shared" si="42"/>
        <v>106.08365019011407</v>
      </c>
      <c r="P416" s="14">
        <f t="shared" si="43"/>
        <v>107.5268817204301</v>
      </c>
    </row>
    <row r="417" spans="3:16" s="2" customFormat="1" ht="12.6" customHeight="1" x14ac:dyDescent="0.2">
      <c r="C417" s="18"/>
      <c r="D417" s="19">
        <v>412200</v>
      </c>
      <c r="E417" s="27" t="s">
        <v>175</v>
      </c>
      <c r="F417" s="20"/>
      <c r="G417" s="20"/>
      <c r="H417" s="20">
        <v>4000</v>
      </c>
      <c r="I417" s="20">
        <v>4000</v>
      </c>
      <c r="J417" s="20">
        <v>4000</v>
      </c>
      <c r="K417" s="21" t="e">
        <f>ROUND(#REF!,0)</f>
        <v>#REF!</v>
      </c>
      <c r="L417" s="20">
        <v>4350</v>
      </c>
      <c r="M417" s="20">
        <v>4100</v>
      </c>
      <c r="N417" s="20">
        <v>5200</v>
      </c>
      <c r="O417" s="20">
        <f t="shared" si="42"/>
        <v>94.252873563218387</v>
      </c>
      <c r="P417" s="20">
        <f t="shared" si="43"/>
        <v>126.82926829268293</v>
      </c>
    </row>
    <row r="418" spans="3:16" s="11" customFormat="1" ht="12.6" customHeight="1" x14ac:dyDescent="0.2">
      <c r="C418" s="18"/>
      <c r="D418" s="19">
        <v>412200</v>
      </c>
      <c r="E418" s="27" t="s">
        <v>174</v>
      </c>
      <c r="F418" s="20"/>
      <c r="G418" s="20"/>
      <c r="H418" s="20">
        <v>4000</v>
      </c>
      <c r="I418" s="20">
        <v>4000</v>
      </c>
      <c r="J418" s="20">
        <v>6500</v>
      </c>
      <c r="K418" s="21" t="e">
        <f>ROUND(#REF!,0)</f>
        <v>#REF!</v>
      </c>
      <c r="L418" s="20">
        <v>7900</v>
      </c>
      <c r="M418" s="20">
        <v>8500</v>
      </c>
      <c r="N418" s="20">
        <v>9100</v>
      </c>
      <c r="O418" s="20">
        <f t="shared" si="42"/>
        <v>107.59493670886076</v>
      </c>
      <c r="P418" s="20">
        <f t="shared" si="43"/>
        <v>107.05882352941177</v>
      </c>
    </row>
    <row r="419" spans="3:16" s="2" customFormat="1" ht="12.6" customHeight="1" x14ac:dyDescent="0.2">
      <c r="C419" s="18"/>
      <c r="D419" s="19">
        <v>412300</v>
      </c>
      <c r="E419" s="27" t="s">
        <v>125</v>
      </c>
      <c r="F419" s="20"/>
      <c r="G419" s="20"/>
      <c r="H419" s="20">
        <v>4000</v>
      </c>
      <c r="I419" s="20">
        <v>4000</v>
      </c>
      <c r="J419" s="20">
        <v>3000</v>
      </c>
      <c r="K419" s="21" t="e">
        <f>ROUND(#REF!,0)</f>
        <v>#REF!</v>
      </c>
      <c r="L419" s="20">
        <v>5400</v>
      </c>
      <c r="M419" s="20">
        <v>5400</v>
      </c>
      <c r="N419" s="20">
        <v>5500</v>
      </c>
      <c r="O419" s="20">
        <f t="shared" si="42"/>
        <v>100</v>
      </c>
      <c r="P419" s="20">
        <f t="shared" si="43"/>
        <v>101.85185185185186</v>
      </c>
    </row>
    <row r="420" spans="3:16" s="2" customFormat="1" ht="12.6" customHeight="1" x14ac:dyDescent="0.2">
      <c r="C420" s="18"/>
      <c r="D420" s="19">
        <v>412600</v>
      </c>
      <c r="E420" s="27" t="s">
        <v>164</v>
      </c>
      <c r="F420" s="20"/>
      <c r="G420" s="20"/>
      <c r="H420" s="20">
        <v>2000</v>
      </c>
      <c r="I420" s="20">
        <v>2000</v>
      </c>
      <c r="J420" s="20">
        <v>2500</v>
      </c>
      <c r="K420" s="21" t="e">
        <f>ROUND(#REF!,0)</f>
        <v>#REF!</v>
      </c>
      <c r="L420" s="20">
        <v>2300</v>
      </c>
      <c r="M420" s="20">
        <v>1500</v>
      </c>
      <c r="N420" s="20">
        <v>3000</v>
      </c>
      <c r="O420" s="20">
        <f t="shared" si="42"/>
        <v>65.217391304347828</v>
      </c>
      <c r="P420" s="20">
        <f t="shared" si="43"/>
        <v>200</v>
      </c>
    </row>
    <row r="421" spans="3:16" s="2" customFormat="1" ht="12.6" customHeight="1" x14ac:dyDescent="0.2">
      <c r="C421" s="18"/>
      <c r="D421" s="19">
        <v>412500</v>
      </c>
      <c r="E421" s="27" t="s">
        <v>224</v>
      </c>
      <c r="F421" s="20"/>
      <c r="G421" s="20"/>
      <c r="H421" s="20">
        <v>2000</v>
      </c>
      <c r="I421" s="20">
        <v>2000</v>
      </c>
      <c r="J421" s="20">
        <v>1200</v>
      </c>
      <c r="K421" s="21" t="e">
        <f>ROUND(#REF!,0)</f>
        <v>#REF!</v>
      </c>
      <c r="L421" s="20">
        <v>3000</v>
      </c>
      <c r="M421" s="20">
        <v>3000</v>
      </c>
      <c r="N421" s="20">
        <v>3000</v>
      </c>
      <c r="O421" s="20">
        <f t="shared" si="42"/>
        <v>100</v>
      </c>
      <c r="P421" s="20">
        <f t="shared" si="43"/>
        <v>100</v>
      </c>
    </row>
    <row r="422" spans="3:16" s="2" customFormat="1" ht="12.6" customHeight="1" x14ac:dyDescent="0.2">
      <c r="C422" s="18"/>
      <c r="D422" s="19">
        <v>412700</v>
      </c>
      <c r="E422" s="27" t="s">
        <v>48</v>
      </c>
      <c r="F422" s="20"/>
      <c r="G422" s="20"/>
      <c r="H422" s="20">
        <v>2000</v>
      </c>
      <c r="I422" s="20">
        <v>2000</v>
      </c>
      <c r="J422" s="20">
        <v>4400</v>
      </c>
      <c r="K422" s="21" t="e">
        <f>ROUND(#REF!,0)</f>
        <v>#REF!</v>
      </c>
      <c r="L422" s="20">
        <v>16300</v>
      </c>
      <c r="M422" s="20">
        <v>19300</v>
      </c>
      <c r="N422" s="20">
        <v>20300</v>
      </c>
      <c r="O422" s="20">
        <f t="shared" si="42"/>
        <v>118.40490797546013</v>
      </c>
      <c r="P422" s="20">
        <f t="shared" si="43"/>
        <v>105.18134715025906</v>
      </c>
    </row>
    <row r="423" spans="3:16" s="2" customFormat="1" ht="12.6" customHeight="1" x14ac:dyDescent="0.2">
      <c r="C423" s="18"/>
      <c r="D423" s="19">
        <v>412900</v>
      </c>
      <c r="E423" s="27" t="s">
        <v>222</v>
      </c>
      <c r="F423" s="20" t="s">
        <v>11</v>
      </c>
      <c r="G423" s="20">
        <v>1600</v>
      </c>
      <c r="H423" s="20">
        <v>500</v>
      </c>
      <c r="I423" s="20">
        <v>500</v>
      </c>
      <c r="J423" s="20">
        <v>3600</v>
      </c>
      <c r="K423" s="21" t="e">
        <f>ROUND(#REF!,0)</f>
        <v>#REF!</v>
      </c>
      <c r="L423" s="20">
        <v>6350</v>
      </c>
      <c r="M423" s="20">
        <v>5000</v>
      </c>
      <c r="N423" s="20">
        <v>6400</v>
      </c>
      <c r="O423" s="20">
        <f t="shared" si="42"/>
        <v>78.740157480314963</v>
      </c>
      <c r="P423" s="20">
        <f t="shared" si="43"/>
        <v>128</v>
      </c>
    </row>
    <row r="424" spans="3:16" s="2" customFormat="1" ht="12.6" customHeight="1" x14ac:dyDescent="0.2">
      <c r="C424" s="18"/>
      <c r="D424" s="19">
        <v>412900</v>
      </c>
      <c r="E424" s="27" t="s">
        <v>101</v>
      </c>
      <c r="F424" s="20"/>
      <c r="G424" s="20"/>
      <c r="H424" s="20"/>
      <c r="I424" s="20"/>
      <c r="J424" s="20"/>
      <c r="K424" s="21" t="e">
        <f>ROUND(#REF!,0)</f>
        <v>#REF!</v>
      </c>
      <c r="L424" s="20">
        <v>7000</v>
      </c>
      <c r="M424" s="20">
        <v>9000</v>
      </c>
      <c r="N424" s="20">
        <v>7500</v>
      </c>
      <c r="O424" s="20">
        <f t="shared" si="42"/>
        <v>128.57142857142858</v>
      </c>
      <c r="P424" s="20">
        <f t="shared" si="43"/>
        <v>83.333333333333343</v>
      </c>
    </row>
    <row r="425" spans="3:16" s="2" customFormat="1" ht="12.6" customHeight="1" x14ac:dyDescent="0.2">
      <c r="C425" s="18" t="s">
        <v>24</v>
      </c>
      <c r="D425" s="16">
        <v>416000</v>
      </c>
      <c r="E425" s="47" t="s">
        <v>90</v>
      </c>
      <c r="F425" s="14">
        <f>SUM(F426)</f>
        <v>0</v>
      </c>
      <c r="G425" s="14">
        <f>SUM(G426)</f>
        <v>166900</v>
      </c>
      <c r="H425" s="14">
        <f>SUM(H426)</f>
        <v>210000</v>
      </c>
      <c r="I425" s="14">
        <f>SUM(I426)</f>
        <v>210000</v>
      </c>
      <c r="J425" s="14">
        <f>SUM(J426)</f>
        <v>277500</v>
      </c>
      <c r="K425" s="23" t="e">
        <f>ROUND(#REF!,0)</f>
        <v>#REF!</v>
      </c>
      <c r="L425" s="14">
        <f>L426+L427</f>
        <v>898000</v>
      </c>
      <c r="M425" s="14">
        <f>M426+M427</f>
        <v>1089000</v>
      </c>
      <c r="N425" s="14">
        <f>N426+N427</f>
        <v>1035000</v>
      </c>
      <c r="O425" s="14">
        <f t="shared" si="42"/>
        <v>121.26948775055679</v>
      </c>
      <c r="P425" s="14">
        <f t="shared" si="43"/>
        <v>95.041322314049594</v>
      </c>
    </row>
    <row r="426" spans="3:16" s="2" customFormat="1" ht="12.6" customHeight="1" x14ac:dyDescent="0.2">
      <c r="C426" s="18"/>
      <c r="D426" s="19">
        <v>416100</v>
      </c>
      <c r="E426" s="27" t="s">
        <v>309</v>
      </c>
      <c r="F426" s="20" t="s">
        <v>11</v>
      </c>
      <c r="G426" s="20">
        <v>166900</v>
      </c>
      <c r="H426" s="20">
        <v>210000</v>
      </c>
      <c r="I426" s="20">
        <v>210000</v>
      </c>
      <c r="J426" s="20">
        <v>277500</v>
      </c>
      <c r="K426" s="21" t="e">
        <f>ROUND(#REF!,0)</f>
        <v>#REF!</v>
      </c>
      <c r="L426" s="20">
        <v>740000</v>
      </c>
      <c r="M426" s="20">
        <v>915000</v>
      </c>
      <c r="N426" s="20">
        <v>875000</v>
      </c>
      <c r="O426" s="20">
        <f t="shared" si="42"/>
        <v>123.64864864864865</v>
      </c>
      <c r="P426" s="20">
        <f t="shared" si="43"/>
        <v>95.628415300546436</v>
      </c>
    </row>
    <row r="427" spans="3:16" s="2" customFormat="1" ht="12.6" customHeight="1" x14ac:dyDescent="0.2">
      <c r="C427" s="18"/>
      <c r="D427" s="19">
        <v>416300</v>
      </c>
      <c r="E427" s="27" t="s">
        <v>211</v>
      </c>
      <c r="F427" s="20"/>
      <c r="G427" s="20"/>
      <c r="H427" s="20"/>
      <c r="I427" s="20"/>
      <c r="J427" s="20"/>
      <c r="K427" s="21"/>
      <c r="L427" s="20">
        <v>158000</v>
      </c>
      <c r="M427" s="20">
        <v>174000</v>
      </c>
      <c r="N427" s="20">
        <v>160000</v>
      </c>
      <c r="O427" s="20">
        <f t="shared" si="42"/>
        <v>110.12658227848102</v>
      </c>
      <c r="P427" s="20">
        <f t="shared" si="43"/>
        <v>91.954022988505741</v>
      </c>
    </row>
    <row r="428" spans="3:16" s="8" customFormat="1" ht="12.6" customHeight="1" x14ac:dyDescent="0.2">
      <c r="C428" s="18" t="s">
        <v>25</v>
      </c>
      <c r="D428" s="16">
        <v>487000</v>
      </c>
      <c r="E428" s="47" t="s">
        <v>207</v>
      </c>
      <c r="F428" s="14"/>
      <c r="G428" s="14"/>
      <c r="H428" s="14"/>
      <c r="I428" s="14"/>
      <c r="J428" s="14"/>
      <c r="K428" s="23"/>
      <c r="L428" s="14">
        <f>L429</f>
        <v>41350</v>
      </c>
      <c r="M428" s="14">
        <f>M429</f>
        <v>43000</v>
      </c>
      <c r="N428" s="14">
        <f>N429</f>
        <v>43000</v>
      </c>
      <c r="O428" s="14">
        <f t="shared" si="42"/>
        <v>103.99032648125757</v>
      </c>
      <c r="P428" s="14">
        <f t="shared" si="43"/>
        <v>100</v>
      </c>
    </row>
    <row r="429" spans="3:16" s="2" customFormat="1" ht="12.6" customHeight="1" x14ac:dyDescent="0.2">
      <c r="C429" s="18"/>
      <c r="D429" s="19">
        <v>487400</v>
      </c>
      <c r="E429" s="27" t="s">
        <v>212</v>
      </c>
      <c r="F429" s="20"/>
      <c r="G429" s="20"/>
      <c r="H429" s="20"/>
      <c r="I429" s="20"/>
      <c r="J429" s="20"/>
      <c r="K429" s="21"/>
      <c r="L429" s="20">
        <v>41350</v>
      </c>
      <c r="M429" s="20">
        <v>43000</v>
      </c>
      <c r="N429" s="20">
        <v>43000</v>
      </c>
      <c r="O429" s="20">
        <f t="shared" si="42"/>
        <v>103.99032648125757</v>
      </c>
      <c r="P429" s="20">
        <f t="shared" si="43"/>
        <v>100</v>
      </c>
    </row>
    <row r="430" spans="3:16" s="2" customFormat="1" ht="12.6" customHeight="1" x14ac:dyDescent="0.2">
      <c r="C430" s="18" t="s">
        <v>26</v>
      </c>
      <c r="D430" s="16">
        <v>511000</v>
      </c>
      <c r="E430" s="47" t="s">
        <v>88</v>
      </c>
      <c r="F430" s="20"/>
      <c r="G430" s="20"/>
      <c r="H430" s="20"/>
      <c r="I430" s="20"/>
      <c r="J430" s="14">
        <f>SUM(J431)</f>
        <v>30000</v>
      </c>
      <c r="K430" s="21"/>
      <c r="L430" s="14">
        <f>L431</f>
        <v>0</v>
      </c>
      <c r="M430" s="14">
        <f>M431</f>
        <v>3000</v>
      </c>
      <c r="N430" s="14">
        <f>N431</f>
        <v>3000</v>
      </c>
      <c r="O430" s="20" t="s">
        <v>11</v>
      </c>
      <c r="P430" s="20">
        <f t="shared" ref="P430:P436" si="44">N430/M430*100</f>
        <v>100</v>
      </c>
    </row>
    <row r="431" spans="3:16" s="2" customFormat="1" ht="12.6" customHeight="1" x14ac:dyDescent="0.2">
      <c r="C431" s="18"/>
      <c r="D431" s="19">
        <v>511300</v>
      </c>
      <c r="E431" s="27" t="s">
        <v>112</v>
      </c>
      <c r="F431" s="20"/>
      <c r="G431" s="20"/>
      <c r="H431" s="20"/>
      <c r="I431" s="20"/>
      <c r="J431" s="20">
        <v>30000</v>
      </c>
      <c r="K431" s="21"/>
      <c r="L431" s="20">
        <v>0</v>
      </c>
      <c r="M431" s="20">
        <v>3000</v>
      </c>
      <c r="N431" s="20">
        <v>3000</v>
      </c>
      <c r="O431" s="20" t="s">
        <v>11</v>
      </c>
      <c r="P431" s="20">
        <f t="shared" si="44"/>
        <v>100</v>
      </c>
    </row>
    <row r="432" spans="3:16" s="2" customFormat="1" ht="12.6" customHeight="1" x14ac:dyDescent="0.2">
      <c r="C432" s="18" t="s">
        <v>31</v>
      </c>
      <c r="D432" s="16">
        <v>631000</v>
      </c>
      <c r="E432" s="47" t="s">
        <v>124</v>
      </c>
      <c r="F432" s="20"/>
      <c r="G432" s="20"/>
      <c r="H432" s="20"/>
      <c r="I432" s="20"/>
      <c r="J432" s="20"/>
      <c r="K432" s="21"/>
      <c r="L432" s="14">
        <f>L433</f>
        <v>30000</v>
      </c>
      <c r="M432" s="14">
        <f>M433</f>
        <v>37300</v>
      </c>
      <c r="N432" s="14">
        <f>N433</f>
        <v>0</v>
      </c>
      <c r="O432" s="14">
        <f t="shared" si="42"/>
        <v>124.33333333333334</v>
      </c>
      <c r="P432" s="14">
        <f t="shared" si="44"/>
        <v>0</v>
      </c>
    </row>
    <row r="433" spans="2:16" s="11" customFormat="1" ht="12.6" customHeight="1" x14ac:dyDescent="0.2">
      <c r="C433" s="18"/>
      <c r="D433" s="19">
        <v>631900</v>
      </c>
      <c r="E433" s="27" t="s">
        <v>104</v>
      </c>
      <c r="F433" s="20"/>
      <c r="G433" s="20"/>
      <c r="H433" s="20"/>
      <c r="I433" s="20"/>
      <c r="J433" s="20"/>
      <c r="K433" s="21"/>
      <c r="L433" s="20">
        <v>30000</v>
      </c>
      <c r="M433" s="20">
        <v>37300</v>
      </c>
      <c r="N433" s="20">
        <v>0</v>
      </c>
      <c r="O433" s="20">
        <f t="shared" si="42"/>
        <v>124.33333333333334</v>
      </c>
      <c r="P433" s="20">
        <f t="shared" si="44"/>
        <v>0</v>
      </c>
    </row>
    <row r="434" spans="2:16" s="8" customFormat="1" ht="12.6" customHeight="1" x14ac:dyDescent="0.2">
      <c r="C434" s="18" t="s">
        <v>322</v>
      </c>
      <c r="D434" s="16">
        <v>638000</v>
      </c>
      <c r="E434" s="47" t="s">
        <v>114</v>
      </c>
      <c r="F434" s="14"/>
      <c r="G434" s="14"/>
      <c r="H434" s="14"/>
      <c r="I434" s="14"/>
      <c r="J434" s="14"/>
      <c r="K434" s="23"/>
      <c r="L434" s="14">
        <f>L435</f>
        <v>0</v>
      </c>
      <c r="M434" s="14">
        <f>M435</f>
        <v>17600</v>
      </c>
      <c r="N434" s="14">
        <f>N435</f>
        <v>20150</v>
      </c>
      <c r="O434" s="14" t="s">
        <v>11</v>
      </c>
      <c r="P434" s="14">
        <f t="shared" si="44"/>
        <v>114.48863636363636</v>
      </c>
    </row>
    <row r="435" spans="2:16" s="11" customFormat="1" ht="12.6" customHeight="1" x14ac:dyDescent="0.2">
      <c r="C435" s="18"/>
      <c r="D435" s="19">
        <v>638100</v>
      </c>
      <c r="E435" s="27" t="s">
        <v>166</v>
      </c>
      <c r="F435" s="20"/>
      <c r="G435" s="20"/>
      <c r="H435" s="20"/>
      <c r="I435" s="20"/>
      <c r="J435" s="20"/>
      <c r="K435" s="21"/>
      <c r="L435" s="20">
        <v>0</v>
      </c>
      <c r="M435" s="20">
        <v>17600</v>
      </c>
      <c r="N435" s="20">
        <v>20150</v>
      </c>
      <c r="O435" s="20" t="s">
        <v>11</v>
      </c>
      <c r="P435" s="20">
        <f t="shared" si="44"/>
        <v>114.48863636363636</v>
      </c>
    </row>
    <row r="436" spans="2:16" s="2" customFormat="1" ht="12.6" customHeight="1" x14ac:dyDescent="0.2">
      <c r="C436" s="18"/>
      <c r="D436" s="19"/>
      <c r="E436" s="15" t="s">
        <v>156</v>
      </c>
      <c r="F436" s="14">
        <v>280000</v>
      </c>
      <c r="G436" s="14">
        <f>SUM(G425+G416+G412)</f>
        <v>280000</v>
      </c>
      <c r="H436" s="14">
        <f>SUM(H425+H416+H412)</f>
        <v>369500</v>
      </c>
      <c r="I436" s="14">
        <f>SUM(I425+I416+I412)</f>
        <v>367500</v>
      </c>
      <c r="J436" s="14" t="e">
        <f>SUM(J425+J416+J412+#REF!+#REF!)</f>
        <v>#REF!</v>
      </c>
      <c r="K436" s="23" t="e">
        <f>ROUND(#REF!,0)</f>
        <v>#REF!</v>
      </c>
      <c r="L436" s="14">
        <f>SUM(L430+L428+L425+L416+L412+L432+L434)</f>
        <v>1335100</v>
      </c>
      <c r="M436" s="14">
        <f>SUM(M430+M428+M425+M416+M412+M432+M434)</f>
        <v>1543600</v>
      </c>
      <c r="N436" s="14">
        <f>SUM(N430+N428+N425+N416+N412+N432+N434)</f>
        <v>1462000</v>
      </c>
      <c r="O436" s="14">
        <f t="shared" si="42"/>
        <v>115.61680772975807</v>
      </c>
      <c r="P436" s="14">
        <f t="shared" si="44"/>
        <v>94.713656387665196</v>
      </c>
    </row>
    <row r="437" spans="2:16" s="2" customFormat="1" ht="10.5" customHeight="1" x14ac:dyDescent="0.2">
      <c r="C437" s="18"/>
      <c r="D437" s="19"/>
      <c r="E437" s="15"/>
      <c r="F437" s="14"/>
      <c r="G437" s="14"/>
      <c r="H437" s="14"/>
      <c r="I437" s="14"/>
      <c r="J437" s="14"/>
      <c r="K437" s="23"/>
      <c r="L437" s="20"/>
      <c r="M437" s="20"/>
      <c r="N437" s="20"/>
      <c r="O437" s="14"/>
      <c r="P437" s="14"/>
    </row>
    <row r="438" spans="2:16" s="2" customFormat="1" ht="14.1" customHeight="1" x14ac:dyDescent="0.2">
      <c r="C438" s="18"/>
      <c r="D438" s="19"/>
      <c r="E438" s="24" t="s">
        <v>216</v>
      </c>
      <c r="F438" s="21"/>
      <c r="G438" s="21"/>
      <c r="H438" s="21"/>
      <c r="I438" s="21"/>
      <c r="J438" s="23"/>
      <c r="K438" s="23"/>
      <c r="L438" s="14"/>
      <c r="M438" s="14"/>
      <c r="N438" s="14"/>
      <c r="O438" s="14"/>
      <c r="P438" s="14"/>
    </row>
    <row r="439" spans="2:16" s="2" customFormat="1" ht="9" customHeight="1" x14ac:dyDescent="0.2">
      <c r="C439" s="18"/>
      <c r="D439" s="19"/>
      <c r="E439" s="64"/>
      <c r="F439" s="21"/>
      <c r="G439" s="21"/>
      <c r="H439" s="21"/>
      <c r="I439" s="21"/>
      <c r="J439" s="23"/>
      <c r="K439" s="23"/>
      <c r="L439" s="20"/>
      <c r="M439" s="20"/>
      <c r="N439" s="20"/>
      <c r="O439" s="14"/>
      <c r="P439" s="14"/>
    </row>
    <row r="440" spans="2:16" s="2" customFormat="1" ht="12.6" customHeight="1" x14ac:dyDescent="0.2">
      <c r="C440" s="18" t="s">
        <v>6</v>
      </c>
      <c r="D440" s="16">
        <v>411000</v>
      </c>
      <c r="E440" s="47" t="s">
        <v>92</v>
      </c>
      <c r="F440" s="14" t="s">
        <v>11</v>
      </c>
      <c r="G440" s="14">
        <f>SUM(G441)</f>
        <v>110000</v>
      </c>
      <c r="H440" s="14" t="e">
        <f>SUM(H441+H442)</f>
        <v>#VALUE!</v>
      </c>
      <c r="I440" s="14" t="e">
        <f>SUM(I441+I442)</f>
        <v>#VALUE!</v>
      </c>
      <c r="J440" s="14">
        <f>SUM(J441+J442)</f>
        <v>195000</v>
      </c>
      <c r="K440" s="23" t="e">
        <f>ROUND(#REF!,0)</f>
        <v>#REF!</v>
      </c>
      <c r="L440" s="14">
        <f>SUM(L441:L443)</f>
        <v>388650</v>
      </c>
      <c r="M440" s="14">
        <f>SUM(M441:M443)</f>
        <v>396600</v>
      </c>
      <c r="N440" s="14">
        <f>SUM(N441:N443)</f>
        <v>385000</v>
      </c>
      <c r="O440" s="14">
        <f t="shared" ref="O440:O456" si="45">M440/L440*100</f>
        <v>102.04554226167504</v>
      </c>
      <c r="P440" s="14">
        <f t="shared" ref="P440:P448" si="46">N440/M440*100</f>
        <v>97.075138678769548</v>
      </c>
    </row>
    <row r="441" spans="2:16" s="2" customFormat="1" ht="12.6" customHeight="1" x14ac:dyDescent="0.2">
      <c r="B441" s="3" t="s">
        <v>38</v>
      </c>
      <c r="C441" s="18"/>
      <c r="D441" s="19">
        <v>411100</v>
      </c>
      <c r="E441" s="27" t="s">
        <v>220</v>
      </c>
      <c r="F441" s="20" t="s">
        <v>11</v>
      </c>
      <c r="G441" s="20">
        <v>110000</v>
      </c>
      <c r="H441" s="20">
        <v>120000</v>
      </c>
      <c r="I441" s="20">
        <v>115000</v>
      </c>
      <c r="J441" s="20">
        <v>195000</v>
      </c>
      <c r="K441" s="21" t="e">
        <f>ROUND(#REF!,0)</f>
        <v>#REF!</v>
      </c>
      <c r="L441" s="20">
        <v>365000</v>
      </c>
      <c r="M441" s="20">
        <v>370100</v>
      </c>
      <c r="N441" s="20">
        <v>370000</v>
      </c>
      <c r="O441" s="20">
        <f t="shared" si="45"/>
        <v>101.39726027397261</v>
      </c>
      <c r="P441" s="20">
        <f t="shared" si="46"/>
        <v>99.972980275601188</v>
      </c>
    </row>
    <row r="442" spans="2:16" s="2" customFormat="1" ht="12.6" customHeight="1" x14ac:dyDescent="0.2">
      <c r="C442" s="18"/>
      <c r="D442" s="19">
        <v>411200</v>
      </c>
      <c r="E442" s="27" t="s">
        <v>223</v>
      </c>
      <c r="F442" s="20"/>
      <c r="G442" s="20"/>
      <c r="H442" s="20" t="s">
        <v>11</v>
      </c>
      <c r="I442" s="20" t="s">
        <v>11</v>
      </c>
      <c r="J442" s="20">
        <v>0</v>
      </c>
      <c r="K442" s="21" t="e">
        <f>ROUND(#REF!,0)</f>
        <v>#REF!</v>
      </c>
      <c r="L442" s="20">
        <v>18650</v>
      </c>
      <c r="M442" s="20">
        <v>25500</v>
      </c>
      <c r="N442" s="20">
        <v>10000</v>
      </c>
      <c r="O442" s="20">
        <f t="shared" si="45"/>
        <v>136.72922252010724</v>
      </c>
      <c r="P442" s="20">
        <f t="shared" si="46"/>
        <v>39.215686274509807</v>
      </c>
    </row>
    <row r="443" spans="2:16" s="2" customFormat="1" ht="12.6" customHeight="1" x14ac:dyDescent="0.2">
      <c r="C443" s="18"/>
      <c r="D443" s="19">
        <v>411400</v>
      </c>
      <c r="E443" s="27" t="s">
        <v>113</v>
      </c>
      <c r="F443" s="20"/>
      <c r="G443" s="20"/>
      <c r="H443" s="20"/>
      <c r="I443" s="20"/>
      <c r="J443" s="20"/>
      <c r="K443" s="21"/>
      <c r="L443" s="20">
        <v>5000</v>
      </c>
      <c r="M443" s="20">
        <v>1000</v>
      </c>
      <c r="N443" s="20">
        <v>5000</v>
      </c>
      <c r="O443" s="20">
        <f t="shared" si="45"/>
        <v>20</v>
      </c>
      <c r="P443" s="20">
        <f t="shared" si="46"/>
        <v>500</v>
      </c>
    </row>
    <row r="444" spans="2:16" s="2" customFormat="1" ht="12.6" customHeight="1" x14ac:dyDescent="0.2">
      <c r="C444" s="18" t="s">
        <v>16</v>
      </c>
      <c r="D444" s="16">
        <v>412000</v>
      </c>
      <c r="E444" s="47" t="s">
        <v>136</v>
      </c>
      <c r="F444" s="20"/>
      <c r="G444" s="20"/>
      <c r="H444" s="14">
        <f>SUM(H445:H451)</f>
        <v>0</v>
      </c>
      <c r="I444" s="14">
        <f>SUM(I445:I451)</f>
        <v>0</v>
      </c>
      <c r="J444" s="14">
        <f>SUM(J445:J451)</f>
        <v>35500</v>
      </c>
      <c r="K444" s="23" t="e">
        <f>ROUND(#REF!,0)</f>
        <v>#REF!</v>
      </c>
      <c r="L444" s="14">
        <f>SUM(L445:L451)</f>
        <v>105400</v>
      </c>
      <c r="M444" s="14">
        <f>SUM(M445:M451)</f>
        <v>82700</v>
      </c>
      <c r="N444" s="14">
        <f>SUM(N445:N451)</f>
        <v>99300</v>
      </c>
      <c r="O444" s="14">
        <f t="shared" si="45"/>
        <v>78.462998102466798</v>
      </c>
      <c r="P444" s="14">
        <f t="shared" si="46"/>
        <v>120.07255139056832</v>
      </c>
    </row>
    <row r="445" spans="2:16" s="2" customFormat="1" ht="12.6" customHeight="1" x14ac:dyDescent="0.2">
      <c r="C445" s="18"/>
      <c r="D445" s="19">
        <v>412200</v>
      </c>
      <c r="E445" s="27" t="s">
        <v>175</v>
      </c>
      <c r="F445" s="20"/>
      <c r="G445" s="20"/>
      <c r="H445" s="20" t="s">
        <v>11</v>
      </c>
      <c r="I445" s="20" t="s">
        <v>11</v>
      </c>
      <c r="J445" s="20">
        <v>23000</v>
      </c>
      <c r="K445" s="21" t="e">
        <f>ROUND(#REF!,0)</f>
        <v>#REF!</v>
      </c>
      <c r="L445" s="20">
        <v>17500</v>
      </c>
      <c r="M445" s="20">
        <v>16200</v>
      </c>
      <c r="N445" s="20">
        <v>18000</v>
      </c>
      <c r="O445" s="20">
        <f t="shared" si="45"/>
        <v>92.571428571428569</v>
      </c>
      <c r="P445" s="20">
        <f t="shared" si="46"/>
        <v>111.11111111111111</v>
      </c>
    </row>
    <row r="446" spans="2:16" s="2" customFormat="1" ht="12.6" customHeight="1" x14ac:dyDescent="0.2">
      <c r="C446" s="18"/>
      <c r="D446" s="19">
        <v>412200</v>
      </c>
      <c r="E446" s="27" t="s">
        <v>174</v>
      </c>
      <c r="F446" s="20"/>
      <c r="G446" s="20"/>
      <c r="H446" s="20" t="s">
        <v>11</v>
      </c>
      <c r="I446" s="20" t="s">
        <v>11</v>
      </c>
      <c r="J446" s="20">
        <v>4500</v>
      </c>
      <c r="K446" s="21" t="e">
        <f>ROUND(#REF!,0)</f>
        <v>#REF!</v>
      </c>
      <c r="L446" s="20">
        <v>6500</v>
      </c>
      <c r="M446" s="20">
        <v>5200</v>
      </c>
      <c r="N446" s="20">
        <v>6500</v>
      </c>
      <c r="O446" s="20">
        <f t="shared" si="45"/>
        <v>80</v>
      </c>
      <c r="P446" s="20">
        <f t="shared" si="46"/>
        <v>125</v>
      </c>
    </row>
    <row r="447" spans="2:16" s="2" customFormat="1" ht="12.6" customHeight="1" x14ac:dyDescent="0.2">
      <c r="C447" s="18"/>
      <c r="D447" s="19">
        <v>412400</v>
      </c>
      <c r="E447" s="27" t="s">
        <v>137</v>
      </c>
      <c r="F447" s="20"/>
      <c r="G447" s="20"/>
      <c r="H447" s="20"/>
      <c r="I447" s="20"/>
      <c r="J447" s="20" t="s">
        <v>11</v>
      </c>
      <c r="K447" s="21"/>
      <c r="L447" s="20">
        <v>58200</v>
      </c>
      <c r="M447" s="20">
        <v>40000</v>
      </c>
      <c r="N447" s="20">
        <v>50000</v>
      </c>
      <c r="O447" s="20">
        <f t="shared" si="45"/>
        <v>68.728522336769757</v>
      </c>
      <c r="P447" s="20">
        <f t="shared" si="46"/>
        <v>125</v>
      </c>
    </row>
    <row r="448" spans="2:16" s="2" customFormat="1" ht="12.6" customHeight="1" x14ac:dyDescent="0.2">
      <c r="C448" s="18"/>
      <c r="D448" s="19">
        <v>412500</v>
      </c>
      <c r="E448" s="27" t="s">
        <v>224</v>
      </c>
      <c r="F448" s="20"/>
      <c r="G448" s="20"/>
      <c r="H448" s="20" t="s">
        <v>11</v>
      </c>
      <c r="I448" s="20" t="s">
        <v>11</v>
      </c>
      <c r="J448" s="20">
        <v>3000</v>
      </c>
      <c r="K448" s="21" t="e">
        <f>ROUND(#REF!,0)</f>
        <v>#REF!</v>
      </c>
      <c r="L448" s="20">
        <v>1200</v>
      </c>
      <c r="M448" s="20">
        <v>2200</v>
      </c>
      <c r="N448" s="20">
        <v>2300</v>
      </c>
      <c r="O448" s="20">
        <f t="shared" si="45"/>
        <v>183.33333333333331</v>
      </c>
      <c r="P448" s="20">
        <f t="shared" si="46"/>
        <v>104.54545454545455</v>
      </c>
    </row>
    <row r="449" spans="2:16" s="2" customFormat="1" ht="12.6" customHeight="1" x14ac:dyDescent="0.2">
      <c r="C449" s="18"/>
      <c r="D449" s="19">
        <v>412600</v>
      </c>
      <c r="E449" s="27" t="s">
        <v>240</v>
      </c>
      <c r="F449" s="20"/>
      <c r="G449" s="20"/>
      <c r="H449" s="20"/>
      <c r="I449" s="20"/>
      <c r="J449" s="20"/>
      <c r="K449" s="21"/>
      <c r="L449" s="20">
        <v>1000</v>
      </c>
      <c r="M449" s="20">
        <v>800</v>
      </c>
      <c r="N449" s="20">
        <v>1000</v>
      </c>
      <c r="O449" s="20">
        <f>M449/L449*100</f>
        <v>80</v>
      </c>
      <c r="P449" s="20">
        <f>N449/M449*100</f>
        <v>125</v>
      </c>
    </row>
    <row r="450" spans="2:16" s="2" customFormat="1" ht="12.6" customHeight="1" x14ac:dyDescent="0.2">
      <c r="C450" s="18"/>
      <c r="D450" s="19">
        <v>412700</v>
      </c>
      <c r="E450" s="27" t="s">
        <v>48</v>
      </c>
      <c r="F450" s="20"/>
      <c r="G450" s="20"/>
      <c r="H450" s="20" t="s">
        <v>11</v>
      </c>
      <c r="I450" s="20" t="s">
        <v>11</v>
      </c>
      <c r="J450" s="20">
        <v>1500</v>
      </c>
      <c r="K450" s="21" t="e">
        <f>ROUND(#REF!,0)</f>
        <v>#REF!</v>
      </c>
      <c r="L450" s="20">
        <v>3000</v>
      </c>
      <c r="M450" s="20">
        <v>3300</v>
      </c>
      <c r="N450" s="20">
        <v>3500</v>
      </c>
      <c r="O450" s="20">
        <f t="shared" si="45"/>
        <v>110.00000000000001</v>
      </c>
      <c r="P450" s="20">
        <f t="shared" ref="P450:P456" si="47">N450/M450*100</f>
        <v>106.06060606060606</v>
      </c>
    </row>
    <row r="451" spans="2:16" s="2" customFormat="1" ht="12.6" customHeight="1" x14ac:dyDescent="0.2">
      <c r="C451" s="18"/>
      <c r="D451" s="19">
        <v>412900</v>
      </c>
      <c r="E451" s="27" t="s">
        <v>222</v>
      </c>
      <c r="F451" s="20"/>
      <c r="G451" s="20"/>
      <c r="H451" s="20" t="s">
        <v>11</v>
      </c>
      <c r="I451" s="20" t="s">
        <v>11</v>
      </c>
      <c r="J451" s="20">
        <v>3500</v>
      </c>
      <c r="K451" s="21" t="e">
        <f>ROUND(#REF!,0)</f>
        <v>#REF!</v>
      </c>
      <c r="L451" s="20">
        <v>18000</v>
      </c>
      <c r="M451" s="20">
        <v>15000</v>
      </c>
      <c r="N451" s="20">
        <v>18000</v>
      </c>
      <c r="O451" s="20">
        <f t="shared" si="45"/>
        <v>83.333333333333343</v>
      </c>
      <c r="P451" s="20">
        <f t="shared" si="47"/>
        <v>120</v>
      </c>
    </row>
    <row r="452" spans="2:16" s="2" customFormat="1" ht="12.6" customHeight="1" x14ac:dyDescent="0.2">
      <c r="C452" s="18" t="s">
        <v>24</v>
      </c>
      <c r="D452" s="16">
        <v>511000</v>
      </c>
      <c r="E452" s="47" t="s">
        <v>88</v>
      </c>
      <c r="F452" s="20"/>
      <c r="G452" s="20"/>
      <c r="H452" s="20"/>
      <c r="I452" s="20"/>
      <c r="J452" s="14" t="e">
        <f>SUM(#REF!)</f>
        <v>#REF!</v>
      </c>
      <c r="K452" s="21"/>
      <c r="L452" s="14">
        <f>SUM(L453:L453)</f>
        <v>2000</v>
      </c>
      <c r="M452" s="14">
        <f>SUM(M453:M453)</f>
        <v>1000</v>
      </c>
      <c r="N452" s="14">
        <f>SUM(N453:N453)</f>
        <v>2000</v>
      </c>
      <c r="O452" s="14">
        <f t="shared" si="45"/>
        <v>50</v>
      </c>
      <c r="P452" s="14">
        <f t="shared" si="47"/>
        <v>200</v>
      </c>
    </row>
    <row r="453" spans="2:16" s="2" customFormat="1" ht="12.6" customHeight="1" x14ac:dyDescent="0.2">
      <c r="C453" s="40"/>
      <c r="D453" s="19">
        <v>511300</v>
      </c>
      <c r="E453" s="27" t="s">
        <v>112</v>
      </c>
      <c r="F453" s="20"/>
      <c r="G453" s="20"/>
      <c r="H453" s="20"/>
      <c r="I453" s="20"/>
      <c r="J453" s="20"/>
      <c r="K453" s="21"/>
      <c r="L453" s="20">
        <v>2000</v>
      </c>
      <c r="M453" s="20">
        <v>1000</v>
      </c>
      <c r="N453" s="20">
        <v>2000</v>
      </c>
      <c r="O453" s="20">
        <f t="shared" si="45"/>
        <v>50</v>
      </c>
      <c r="P453" s="20">
        <f t="shared" si="47"/>
        <v>200</v>
      </c>
    </row>
    <row r="454" spans="2:16" s="2" customFormat="1" ht="12.6" customHeight="1" x14ac:dyDescent="0.2">
      <c r="C454" s="18" t="s">
        <v>25</v>
      </c>
      <c r="D454" s="16">
        <v>631000</v>
      </c>
      <c r="E454" s="47" t="s">
        <v>124</v>
      </c>
      <c r="F454" s="20"/>
      <c r="G454" s="20"/>
      <c r="H454" s="20"/>
      <c r="I454" s="20"/>
      <c r="J454" s="20"/>
      <c r="K454" s="21"/>
      <c r="L454" s="14">
        <f>L455</f>
        <v>36000</v>
      </c>
      <c r="M454" s="14">
        <f>M455</f>
        <v>12800</v>
      </c>
      <c r="N454" s="14">
        <f>N455</f>
        <v>0</v>
      </c>
      <c r="O454" s="14">
        <f t="shared" si="45"/>
        <v>35.555555555555557</v>
      </c>
      <c r="P454" s="14">
        <f t="shared" si="47"/>
        <v>0</v>
      </c>
    </row>
    <row r="455" spans="2:16" s="2" customFormat="1" ht="12.6" customHeight="1" x14ac:dyDescent="0.2">
      <c r="C455" s="40"/>
      <c r="D455" s="19">
        <v>631900</v>
      </c>
      <c r="E455" s="27" t="s">
        <v>104</v>
      </c>
      <c r="F455" s="20"/>
      <c r="G455" s="20"/>
      <c r="H455" s="20"/>
      <c r="I455" s="20"/>
      <c r="J455" s="20"/>
      <c r="K455" s="21"/>
      <c r="L455" s="20">
        <v>36000</v>
      </c>
      <c r="M455" s="20">
        <v>12800</v>
      </c>
      <c r="N455" s="20">
        <v>0</v>
      </c>
      <c r="O455" s="20">
        <f t="shared" si="45"/>
        <v>35.555555555555557</v>
      </c>
      <c r="P455" s="20">
        <f t="shared" si="47"/>
        <v>0</v>
      </c>
    </row>
    <row r="456" spans="2:16" s="2" customFormat="1" ht="12.6" customHeight="1" x14ac:dyDescent="0.2">
      <c r="C456" s="18"/>
      <c r="D456" s="19"/>
      <c r="E456" s="15" t="s">
        <v>158</v>
      </c>
      <c r="F456" s="20"/>
      <c r="G456" s="20"/>
      <c r="H456" s="14" t="e">
        <f>NA()</f>
        <v>#N/A</v>
      </c>
      <c r="I456" s="14" t="e">
        <f>NA()</f>
        <v>#N/A</v>
      </c>
      <c r="J456" s="14" t="e">
        <f>SUM(#REF!+J444+J440+J452)</f>
        <v>#REF!</v>
      </c>
      <c r="K456" s="23" t="e">
        <f>ROUND(#REF!,0)</f>
        <v>#REF!</v>
      </c>
      <c r="L456" s="14">
        <f>SUM(L444+L440+L452+L454)</f>
        <v>532050</v>
      </c>
      <c r="M456" s="14">
        <f>SUM(M444+M440+M452+M454)</f>
        <v>493100</v>
      </c>
      <c r="N456" s="14">
        <f>SUM(N444+N440+N452+N454)</f>
        <v>486300</v>
      </c>
      <c r="O456" s="14">
        <f t="shared" si="45"/>
        <v>92.679259468095097</v>
      </c>
      <c r="P456" s="14">
        <f t="shared" si="47"/>
        <v>98.62096937740823</v>
      </c>
    </row>
    <row r="457" spans="2:16" s="4" customFormat="1" ht="12.6" customHeight="1" x14ac:dyDescent="0.2">
      <c r="C457" s="18"/>
      <c r="D457" s="19"/>
      <c r="E457" s="46"/>
      <c r="F457" s="20"/>
      <c r="G457" s="20"/>
      <c r="H457" s="20"/>
      <c r="I457" s="20"/>
      <c r="J457" s="20"/>
      <c r="K457" s="21"/>
      <c r="L457" s="14"/>
      <c r="M457" s="14"/>
      <c r="N457" s="14"/>
      <c r="O457" s="14"/>
      <c r="P457" s="14"/>
    </row>
    <row r="458" spans="2:16" s="4" customFormat="1" ht="24.75" customHeight="1" x14ac:dyDescent="0.2">
      <c r="C458" s="18"/>
      <c r="D458" s="19"/>
      <c r="E458" s="24" t="s">
        <v>217</v>
      </c>
      <c r="F458" s="21"/>
      <c r="G458" s="21"/>
      <c r="H458" s="21"/>
      <c r="I458" s="21"/>
      <c r="J458" s="23"/>
      <c r="K458" s="23"/>
      <c r="L458" s="20"/>
      <c r="M458" s="20"/>
      <c r="N458" s="20"/>
      <c r="O458" s="14"/>
      <c r="P458" s="14"/>
    </row>
    <row r="459" spans="2:16" s="2" customFormat="1" ht="8.25" customHeight="1" x14ac:dyDescent="0.2">
      <c r="C459" s="18"/>
      <c r="D459" s="19"/>
      <c r="E459" s="63"/>
      <c r="F459" s="21"/>
      <c r="G459" s="21"/>
      <c r="H459" s="21"/>
      <c r="I459" s="21"/>
      <c r="J459" s="23"/>
      <c r="K459" s="23"/>
      <c r="L459" s="20"/>
      <c r="M459" s="20"/>
      <c r="N459" s="20"/>
      <c r="O459" s="14"/>
      <c r="P459" s="14"/>
    </row>
    <row r="460" spans="2:16" s="2" customFormat="1" ht="12.6" customHeight="1" x14ac:dyDescent="0.2">
      <c r="C460" s="18" t="s">
        <v>6</v>
      </c>
      <c r="D460" s="16">
        <v>411000</v>
      </c>
      <c r="E460" s="47" t="s">
        <v>92</v>
      </c>
      <c r="F460" s="20" t="s">
        <v>11</v>
      </c>
      <c r="G460" s="14">
        <f>SUM(G461)</f>
        <v>60000</v>
      </c>
      <c r="H460" s="14" t="e">
        <f>SUM(H461+H462)</f>
        <v>#VALUE!</v>
      </c>
      <c r="I460" s="14" t="e">
        <f>SUM(I461+I462)</f>
        <v>#VALUE!</v>
      </c>
      <c r="J460" s="14">
        <f>SUM(J461+J462)</f>
        <v>83700</v>
      </c>
      <c r="K460" s="23" t="e">
        <f>ROUND(#REF!,0)</f>
        <v>#REF!</v>
      </c>
      <c r="L460" s="14">
        <f>SUM(L461+L462)</f>
        <v>59300</v>
      </c>
      <c r="M460" s="14">
        <f>SUM(M461+M462)</f>
        <v>62100</v>
      </c>
      <c r="N460" s="14">
        <f>SUM(N461+N462)</f>
        <v>56700</v>
      </c>
      <c r="O460" s="14">
        <f t="shared" ref="O460:O469" si="48">M460/L460*100</f>
        <v>104.72175379426645</v>
      </c>
      <c r="P460" s="14">
        <f t="shared" ref="P460:P469" si="49">N460/M460*100</f>
        <v>91.304347826086953</v>
      </c>
    </row>
    <row r="461" spans="2:16" s="2" customFormat="1" ht="12.6" customHeight="1" x14ac:dyDescent="0.2">
      <c r="B461" s="3" t="s">
        <v>38</v>
      </c>
      <c r="C461" s="18"/>
      <c r="D461" s="19">
        <v>411100</v>
      </c>
      <c r="E461" s="27" t="s">
        <v>220</v>
      </c>
      <c r="F461" s="20" t="s">
        <v>11</v>
      </c>
      <c r="G461" s="20">
        <v>60000</v>
      </c>
      <c r="H461" s="20">
        <v>66000</v>
      </c>
      <c r="I461" s="20">
        <v>57000</v>
      </c>
      <c r="J461" s="20">
        <v>75500</v>
      </c>
      <c r="K461" s="21" t="e">
        <f>ROUND(#REF!,0)</f>
        <v>#REF!</v>
      </c>
      <c r="L461" s="20">
        <v>53500</v>
      </c>
      <c r="M461" s="20">
        <v>53500</v>
      </c>
      <c r="N461" s="20">
        <v>53500</v>
      </c>
      <c r="O461" s="20">
        <f t="shared" si="48"/>
        <v>100</v>
      </c>
      <c r="P461" s="20">
        <f t="shared" si="49"/>
        <v>100</v>
      </c>
    </row>
    <row r="462" spans="2:16" s="2" customFormat="1" ht="12.6" customHeight="1" x14ac:dyDescent="0.2">
      <c r="C462" s="18"/>
      <c r="D462" s="19">
        <v>411200</v>
      </c>
      <c r="E462" s="27" t="s">
        <v>221</v>
      </c>
      <c r="F462" s="20"/>
      <c r="G462" s="20"/>
      <c r="H462" s="20" t="s">
        <v>11</v>
      </c>
      <c r="I462" s="20" t="s">
        <v>11</v>
      </c>
      <c r="J462" s="20">
        <v>8200</v>
      </c>
      <c r="K462" s="21" t="e">
        <f>ROUND(#REF!,0)</f>
        <v>#REF!</v>
      </c>
      <c r="L462" s="20">
        <v>5800</v>
      </c>
      <c r="M462" s="20">
        <v>8600</v>
      </c>
      <c r="N462" s="20">
        <v>3200</v>
      </c>
      <c r="O462" s="20">
        <f t="shared" si="48"/>
        <v>148.27586206896552</v>
      </c>
      <c r="P462" s="20">
        <f t="shared" si="49"/>
        <v>37.209302325581397</v>
      </c>
    </row>
    <row r="463" spans="2:16" s="2" customFormat="1" ht="12.6" customHeight="1" x14ac:dyDescent="0.2">
      <c r="C463" s="18" t="s">
        <v>16</v>
      </c>
      <c r="D463" s="16">
        <v>412000</v>
      </c>
      <c r="E463" s="47" t="s">
        <v>136</v>
      </c>
      <c r="F463" s="20" t="s">
        <v>11</v>
      </c>
      <c r="G463" s="14" t="e">
        <f>SUM(#REF!)</f>
        <v>#REF!</v>
      </c>
      <c r="H463" s="14">
        <f>SUM(H466:H466)</f>
        <v>0</v>
      </c>
      <c r="I463" s="14">
        <f>SUM(I466:I466)</f>
        <v>0</v>
      </c>
      <c r="J463" s="14">
        <f>SUM(J466:J466)</f>
        <v>1000</v>
      </c>
      <c r="K463" s="23" t="e">
        <f>ROUND(#REF!,0)</f>
        <v>#REF!</v>
      </c>
      <c r="L463" s="14">
        <f>SUM(L464:L466)</f>
        <v>1000</v>
      </c>
      <c r="M463" s="14">
        <f>SUM(M464:M466)</f>
        <v>400</v>
      </c>
      <c r="N463" s="14">
        <f>SUM(N464:N466)</f>
        <v>1000</v>
      </c>
      <c r="O463" s="14">
        <f t="shared" si="48"/>
        <v>40</v>
      </c>
      <c r="P463" s="14">
        <f t="shared" si="49"/>
        <v>250</v>
      </c>
    </row>
    <row r="464" spans="2:16" s="2" customFormat="1" ht="12.6" customHeight="1" x14ac:dyDescent="0.2">
      <c r="C464" s="40"/>
      <c r="D464" s="19">
        <v>412300</v>
      </c>
      <c r="E464" s="27" t="s">
        <v>125</v>
      </c>
      <c r="F464" s="20"/>
      <c r="G464" s="20"/>
      <c r="H464" s="20"/>
      <c r="I464" s="20"/>
      <c r="J464" s="20"/>
      <c r="K464" s="21"/>
      <c r="L464" s="20">
        <v>300</v>
      </c>
      <c r="M464" s="20">
        <v>300</v>
      </c>
      <c r="N464" s="20">
        <v>200</v>
      </c>
      <c r="O464" s="20">
        <f t="shared" si="48"/>
        <v>100</v>
      </c>
      <c r="P464" s="20">
        <f t="shared" si="49"/>
        <v>66.666666666666657</v>
      </c>
    </row>
    <row r="465" spans="2:16" s="2" customFormat="1" ht="12.6" customHeight="1" x14ac:dyDescent="0.2">
      <c r="C465" s="40"/>
      <c r="D465" s="19">
        <v>412600</v>
      </c>
      <c r="E465" s="27" t="s">
        <v>240</v>
      </c>
      <c r="F465" s="20"/>
      <c r="G465" s="20"/>
      <c r="H465" s="20"/>
      <c r="I465" s="20"/>
      <c r="J465" s="20"/>
      <c r="K465" s="21"/>
      <c r="L465" s="20">
        <v>200</v>
      </c>
      <c r="M465" s="20">
        <v>0</v>
      </c>
      <c r="N465" s="20">
        <v>300</v>
      </c>
      <c r="O465" s="20">
        <f>M465/L465*100</f>
        <v>0</v>
      </c>
      <c r="P465" s="20" t="s">
        <v>11</v>
      </c>
    </row>
    <row r="466" spans="2:16" s="2" customFormat="1" ht="12.6" customHeight="1" x14ac:dyDescent="0.2">
      <c r="C466" s="18"/>
      <c r="D466" s="19">
        <v>412900</v>
      </c>
      <c r="E466" s="27" t="s">
        <v>222</v>
      </c>
      <c r="F466" s="20"/>
      <c r="G466" s="20"/>
      <c r="H466" s="20" t="s">
        <v>11</v>
      </c>
      <c r="I466" s="20" t="s">
        <v>11</v>
      </c>
      <c r="J466" s="20">
        <v>1000</v>
      </c>
      <c r="K466" s="21" t="e">
        <f>ROUND(#REF!,0)</f>
        <v>#REF!</v>
      </c>
      <c r="L466" s="20">
        <v>500</v>
      </c>
      <c r="M466" s="20">
        <v>100</v>
      </c>
      <c r="N466" s="20">
        <v>500</v>
      </c>
      <c r="O466" s="20">
        <f t="shared" si="48"/>
        <v>20</v>
      </c>
      <c r="P466" s="20">
        <f t="shared" si="49"/>
        <v>500</v>
      </c>
    </row>
    <row r="467" spans="2:16" s="2" customFormat="1" ht="12.6" customHeight="1" x14ac:dyDescent="0.2">
      <c r="C467" s="18" t="s">
        <v>24</v>
      </c>
      <c r="D467" s="16">
        <v>631000</v>
      </c>
      <c r="E467" s="47" t="s">
        <v>124</v>
      </c>
      <c r="F467" s="20"/>
      <c r="G467" s="20"/>
      <c r="H467" s="20"/>
      <c r="I467" s="20"/>
      <c r="J467" s="20"/>
      <c r="K467" s="21"/>
      <c r="L467" s="14">
        <f>L468</f>
        <v>16000</v>
      </c>
      <c r="M467" s="14">
        <f>M468</f>
        <v>3900</v>
      </c>
      <c r="N467" s="14">
        <f>N468</f>
        <v>0</v>
      </c>
      <c r="O467" s="14">
        <f t="shared" si="48"/>
        <v>24.375</v>
      </c>
      <c r="P467" s="14">
        <f t="shared" si="49"/>
        <v>0</v>
      </c>
    </row>
    <row r="468" spans="2:16" s="2" customFormat="1" ht="12.6" customHeight="1" x14ac:dyDescent="0.2">
      <c r="C468" s="18"/>
      <c r="D468" s="26">
        <v>631900</v>
      </c>
      <c r="E468" s="27" t="s">
        <v>104</v>
      </c>
      <c r="F468" s="28"/>
      <c r="G468" s="28"/>
      <c r="H468" s="28"/>
      <c r="I468" s="28"/>
      <c r="J468" s="28"/>
      <c r="K468" s="29"/>
      <c r="L468" s="28">
        <v>16000</v>
      </c>
      <c r="M468" s="28">
        <v>3900</v>
      </c>
      <c r="N468" s="28">
        <v>0</v>
      </c>
      <c r="O468" s="20">
        <f t="shared" si="48"/>
        <v>24.375</v>
      </c>
      <c r="P468" s="20">
        <f t="shared" si="49"/>
        <v>0</v>
      </c>
    </row>
    <row r="469" spans="2:16" s="2" customFormat="1" ht="12.6" customHeight="1" x14ac:dyDescent="0.2">
      <c r="C469" s="18"/>
      <c r="D469" s="19"/>
      <c r="E469" s="47" t="s">
        <v>157</v>
      </c>
      <c r="F469" s="14">
        <v>70000</v>
      </c>
      <c r="G469" s="14" t="e">
        <f>NA()</f>
        <v>#N/A</v>
      </c>
      <c r="H469" s="14" t="e">
        <f>SUM(H463+H460)</f>
        <v>#VALUE!</v>
      </c>
      <c r="I469" s="14" t="e">
        <f>SUM(I463+I460)</f>
        <v>#VALUE!</v>
      </c>
      <c r="J469" s="14" t="e">
        <f>SUM(J463+J460+#REF!)</f>
        <v>#REF!</v>
      </c>
      <c r="K469" s="23" t="e">
        <f>ROUND(#REF!,0)</f>
        <v>#REF!</v>
      </c>
      <c r="L469" s="14">
        <f>SUM(L463+L460+L467)</f>
        <v>76300</v>
      </c>
      <c r="M469" s="14">
        <f>SUM(M463+M460+M467)</f>
        <v>66400</v>
      </c>
      <c r="N469" s="14">
        <f>SUM(N463+N460+N467)</f>
        <v>57700</v>
      </c>
      <c r="O469" s="14">
        <f t="shared" si="48"/>
        <v>87.024901703800779</v>
      </c>
      <c r="P469" s="14">
        <f t="shared" si="49"/>
        <v>86.897590361445793</v>
      </c>
    </row>
    <row r="470" spans="2:16" s="2" customFormat="1" ht="12.6" customHeight="1" x14ac:dyDescent="0.2">
      <c r="C470" s="18"/>
      <c r="D470" s="19"/>
      <c r="E470" s="46"/>
      <c r="F470" s="21"/>
      <c r="G470" s="21"/>
      <c r="H470" s="21"/>
      <c r="I470" s="21"/>
      <c r="J470" s="23"/>
      <c r="K470" s="23"/>
      <c r="L470" s="14"/>
      <c r="M470" s="14"/>
      <c r="N470" s="14"/>
      <c r="O470" s="14"/>
      <c r="P470" s="14"/>
    </row>
    <row r="471" spans="2:16" s="2" customFormat="1" ht="14.1" customHeight="1" x14ac:dyDescent="0.2">
      <c r="C471" s="18"/>
      <c r="D471" s="19"/>
      <c r="E471" s="24" t="s">
        <v>218</v>
      </c>
      <c r="F471" s="21"/>
      <c r="G471" s="21"/>
      <c r="H471" s="21"/>
      <c r="I471" s="21"/>
      <c r="J471" s="23"/>
      <c r="K471" s="23"/>
      <c r="L471" s="17"/>
      <c r="M471" s="17"/>
      <c r="N471" s="17"/>
      <c r="O471" s="14"/>
      <c r="P471" s="14"/>
    </row>
    <row r="472" spans="2:16" s="2" customFormat="1" ht="9" customHeight="1" x14ac:dyDescent="0.2">
      <c r="C472" s="18"/>
      <c r="D472" s="19"/>
      <c r="E472" s="64"/>
      <c r="F472" s="21"/>
      <c r="G472" s="21"/>
      <c r="H472" s="21"/>
      <c r="I472" s="21"/>
      <c r="J472" s="23"/>
      <c r="K472" s="23"/>
      <c r="L472" s="14"/>
      <c r="M472" s="14"/>
      <c r="N472" s="14"/>
      <c r="O472" s="14"/>
      <c r="P472" s="14"/>
    </row>
    <row r="473" spans="2:16" s="2" customFormat="1" ht="12.6" customHeight="1" x14ac:dyDescent="0.2">
      <c r="C473" s="18" t="s">
        <v>6</v>
      </c>
      <c r="D473" s="16">
        <v>411000</v>
      </c>
      <c r="E473" s="15" t="s">
        <v>92</v>
      </c>
      <c r="F473" s="14">
        <f>SUM(F474)</f>
        <v>0</v>
      </c>
      <c r="G473" s="14">
        <f>SUM(G474)</f>
        <v>3000</v>
      </c>
      <c r="H473" s="14">
        <f>SUM(H474)</f>
        <v>5000</v>
      </c>
      <c r="I473" s="14">
        <f>SUM(I474)</f>
        <v>0</v>
      </c>
      <c r="J473" s="14">
        <f>SUM(J474)</f>
        <v>15500</v>
      </c>
      <c r="K473" s="23" t="e">
        <f>ROUND(#REF!,0)</f>
        <v>#REF!</v>
      </c>
      <c r="L473" s="14">
        <f>L474</f>
        <v>18900</v>
      </c>
      <c r="M473" s="14">
        <f>M474</f>
        <v>14000</v>
      </c>
      <c r="N473" s="14">
        <f>N474</f>
        <v>18900</v>
      </c>
      <c r="O473" s="14">
        <f t="shared" ref="O473:O487" si="50">M473/L473*100</f>
        <v>74.074074074074076</v>
      </c>
      <c r="P473" s="14">
        <f t="shared" ref="P473:P478" si="51">N473/M473*100</f>
        <v>135</v>
      </c>
    </row>
    <row r="474" spans="2:16" s="2" customFormat="1" ht="12.6" customHeight="1" x14ac:dyDescent="0.2">
      <c r="B474" s="3" t="s">
        <v>38</v>
      </c>
      <c r="C474" s="18"/>
      <c r="D474" s="19">
        <v>411200</v>
      </c>
      <c r="E474" s="46" t="s">
        <v>223</v>
      </c>
      <c r="F474" s="20" t="s">
        <v>11</v>
      </c>
      <c r="G474" s="20">
        <v>3000</v>
      </c>
      <c r="H474" s="20">
        <v>5000</v>
      </c>
      <c r="I474" s="20">
        <v>0</v>
      </c>
      <c r="J474" s="20">
        <v>15500</v>
      </c>
      <c r="K474" s="21" t="e">
        <f>ROUND(#REF!,0)</f>
        <v>#REF!</v>
      </c>
      <c r="L474" s="20">
        <v>18900</v>
      </c>
      <c r="M474" s="20">
        <v>14000</v>
      </c>
      <c r="N474" s="20">
        <v>18900</v>
      </c>
      <c r="O474" s="20">
        <f t="shared" si="50"/>
        <v>74.074074074074076</v>
      </c>
      <c r="P474" s="20">
        <f t="shared" si="51"/>
        <v>135</v>
      </c>
    </row>
    <row r="475" spans="2:16" s="2" customFormat="1" ht="12.6" customHeight="1" x14ac:dyDescent="0.2">
      <c r="C475" s="18" t="s">
        <v>16</v>
      </c>
      <c r="D475" s="16">
        <v>412000</v>
      </c>
      <c r="E475" s="15" t="s">
        <v>136</v>
      </c>
      <c r="F475" s="14">
        <f>SUM(F476:F483)</f>
        <v>0</v>
      </c>
      <c r="G475" s="14">
        <f>SUM(G476:G483)</f>
        <v>103000</v>
      </c>
      <c r="H475" s="14">
        <f>SUM(H476:H483)</f>
        <v>113000</v>
      </c>
      <c r="I475" s="14">
        <f>SUM(I476:I483)</f>
        <v>92000</v>
      </c>
      <c r="J475" s="14">
        <f>SUM(J476:J483)</f>
        <v>77200</v>
      </c>
      <c r="K475" s="23" t="e">
        <f>ROUND(#REF!,0)</f>
        <v>#REF!</v>
      </c>
      <c r="L475" s="14">
        <f>SUM(L476:L483)</f>
        <v>67500</v>
      </c>
      <c r="M475" s="14">
        <f>SUM(M476:M483)</f>
        <v>59300</v>
      </c>
      <c r="N475" s="14">
        <f>SUM(N476:N483)</f>
        <v>73100</v>
      </c>
      <c r="O475" s="14">
        <f t="shared" si="50"/>
        <v>87.851851851851848</v>
      </c>
      <c r="P475" s="14">
        <f t="shared" si="51"/>
        <v>123.27150084317032</v>
      </c>
    </row>
    <row r="476" spans="2:16" s="2" customFormat="1" ht="12.6" customHeight="1" x14ac:dyDescent="0.2">
      <c r="C476" s="18"/>
      <c r="D476" s="19">
        <v>412200</v>
      </c>
      <c r="E476" s="46" t="s">
        <v>175</v>
      </c>
      <c r="F476" s="20" t="s">
        <v>11</v>
      </c>
      <c r="G476" s="20">
        <v>31400</v>
      </c>
      <c r="H476" s="20">
        <v>35000</v>
      </c>
      <c r="I476" s="20">
        <v>30000</v>
      </c>
      <c r="J476" s="20">
        <v>35000</v>
      </c>
      <c r="K476" s="21" t="e">
        <f>ROUND(#REF!,0)</f>
        <v>#REF!</v>
      </c>
      <c r="L476" s="20">
        <v>33000</v>
      </c>
      <c r="M476" s="20">
        <v>24600</v>
      </c>
      <c r="N476" s="20">
        <v>33000</v>
      </c>
      <c r="O476" s="20">
        <f t="shared" si="50"/>
        <v>74.545454545454547</v>
      </c>
      <c r="P476" s="20">
        <f t="shared" si="51"/>
        <v>134.14634146341464</v>
      </c>
    </row>
    <row r="477" spans="2:16" s="2" customFormat="1" ht="12.6" customHeight="1" x14ac:dyDescent="0.2">
      <c r="C477" s="18"/>
      <c r="D477" s="19">
        <v>412200</v>
      </c>
      <c r="E477" s="46" t="s">
        <v>174</v>
      </c>
      <c r="F477" s="20" t="s">
        <v>11</v>
      </c>
      <c r="G477" s="20">
        <v>9800</v>
      </c>
      <c r="H477" s="20">
        <v>10000</v>
      </c>
      <c r="I477" s="20">
        <v>6000</v>
      </c>
      <c r="J477" s="20">
        <v>10000</v>
      </c>
      <c r="K477" s="21" t="e">
        <f>ROUND(#REF!,0)</f>
        <v>#REF!</v>
      </c>
      <c r="L477" s="20">
        <v>11100</v>
      </c>
      <c r="M477" s="20">
        <v>9200</v>
      </c>
      <c r="N477" s="20">
        <v>11100</v>
      </c>
      <c r="O477" s="20">
        <f t="shared" si="50"/>
        <v>82.882882882882882</v>
      </c>
      <c r="P477" s="20">
        <f t="shared" si="51"/>
        <v>120.65217391304348</v>
      </c>
    </row>
    <row r="478" spans="2:16" s="2" customFormat="1" ht="12.6" customHeight="1" x14ac:dyDescent="0.2">
      <c r="C478" s="18"/>
      <c r="D478" s="19">
        <v>412300</v>
      </c>
      <c r="E478" s="46" t="s">
        <v>125</v>
      </c>
      <c r="F478" s="20" t="s">
        <v>11</v>
      </c>
      <c r="G478" s="20">
        <v>42300</v>
      </c>
      <c r="H478" s="20">
        <v>45000</v>
      </c>
      <c r="I478" s="20">
        <v>40000</v>
      </c>
      <c r="J478" s="20">
        <v>16000</v>
      </c>
      <c r="K478" s="21" t="e">
        <f>ROUND(#REF!,0)</f>
        <v>#REF!</v>
      </c>
      <c r="L478" s="20">
        <v>5500</v>
      </c>
      <c r="M478" s="20">
        <v>7000</v>
      </c>
      <c r="N478" s="20">
        <v>7000</v>
      </c>
      <c r="O478" s="20">
        <f t="shared" si="50"/>
        <v>127.27272727272727</v>
      </c>
      <c r="P478" s="20">
        <f t="shared" si="51"/>
        <v>100</v>
      </c>
    </row>
    <row r="479" spans="2:16" s="2" customFormat="1" ht="12.6" customHeight="1" x14ac:dyDescent="0.2">
      <c r="C479" s="18"/>
      <c r="D479" s="19">
        <v>412400</v>
      </c>
      <c r="E479" s="27" t="s">
        <v>324</v>
      </c>
      <c r="F479" s="20"/>
      <c r="G479" s="20"/>
      <c r="H479" s="20"/>
      <c r="I479" s="20"/>
      <c r="J479" s="20"/>
      <c r="K479" s="21"/>
      <c r="L479" s="20">
        <v>700</v>
      </c>
      <c r="M479" s="20">
        <v>500</v>
      </c>
      <c r="N479" s="20">
        <v>1000</v>
      </c>
      <c r="O479" s="20">
        <f>M479/L479*100</f>
        <v>71.428571428571431</v>
      </c>
      <c r="P479" s="20">
        <f>N479/M479*100</f>
        <v>200</v>
      </c>
    </row>
    <row r="480" spans="2:16" s="2" customFormat="1" ht="12.6" customHeight="1" x14ac:dyDescent="0.2">
      <c r="C480" s="18"/>
      <c r="D480" s="19">
        <v>412600</v>
      </c>
      <c r="E480" s="46" t="s">
        <v>164</v>
      </c>
      <c r="F480" s="20"/>
      <c r="G480" s="20"/>
      <c r="H480" s="20" t="s">
        <v>11</v>
      </c>
      <c r="I480" s="20" t="s">
        <v>11</v>
      </c>
      <c r="J480" s="20">
        <v>2000</v>
      </c>
      <c r="K480" s="21" t="e">
        <f>ROUND(#REF!,0)</f>
        <v>#REF!</v>
      </c>
      <c r="L480" s="20">
        <v>1850</v>
      </c>
      <c r="M480" s="20">
        <v>1200</v>
      </c>
      <c r="N480" s="20">
        <v>2000</v>
      </c>
      <c r="O480" s="20">
        <f t="shared" si="50"/>
        <v>64.86486486486487</v>
      </c>
      <c r="P480" s="20">
        <f>N480/M480*100</f>
        <v>166.66666666666669</v>
      </c>
    </row>
    <row r="481" spans="3:16" s="2" customFormat="1" ht="12.6" customHeight="1" x14ac:dyDescent="0.2">
      <c r="C481" s="18"/>
      <c r="D481" s="19">
        <v>412500</v>
      </c>
      <c r="E481" s="46" t="s">
        <v>224</v>
      </c>
      <c r="F481" s="20" t="s">
        <v>11</v>
      </c>
      <c r="G481" s="20">
        <v>8000</v>
      </c>
      <c r="H481" s="20">
        <v>12000</v>
      </c>
      <c r="I481" s="20">
        <v>9000</v>
      </c>
      <c r="J481" s="20">
        <v>5000</v>
      </c>
      <c r="K481" s="21" t="e">
        <f>ROUND(#REF!,0)</f>
        <v>#REF!</v>
      </c>
      <c r="L481" s="20">
        <v>7500</v>
      </c>
      <c r="M481" s="20">
        <v>7500</v>
      </c>
      <c r="N481" s="20">
        <v>10000</v>
      </c>
      <c r="O481" s="20">
        <f t="shared" si="50"/>
        <v>100</v>
      </c>
      <c r="P481" s="20">
        <f>N481/M481*100</f>
        <v>133.33333333333331</v>
      </c>
    </row>
    <row r="482" spans="3:16" s="2" customFormat="1" ht="12.6" customHeight="1" x14ac:dyDescent="0.2">
      <c r="C482" s="18"/>
      <c r="D482" s="19">
        <v>412700</v>
      </c>
      <c r="E482" s="46" t="s">
        <v>48</v>
      </c>
      <c r="F482" s="20" t="s">
        <v>11</v>
      </c>
      <c r="G482" s="20">
        <v>3400</v>
      </c>
      <c r="H482" s="20">
        <v>3000</v>
      </c>
      <c r="I482" s="20">
        <v>2000</v>
      </c>
      <c r="J482" s="20">
        <v>3200</v>
      </c>
      <c r="K482" s="21" t="e">
        <f>ROUND(#REF!,0)</f>
        <v>#REF!</v>
      </c>
      <c r="L482" s="20">
        <v>4450</v>
      </c>
      <c r="M482" s="20">
        <v>6300</v>
      </c>
      <c r="N482" s="20">
        <v>5000</v>
      </c>
      <c r="O482" s="20">
        <f t="shared" si="50"/>
        <v>141.57303370786516</v>
      </c>
      <c r="P482" s="20">
        <f>N482/M482*100</f>
        <v>79.365079365079367</v>
      </c>
    </row>
    <row r="483" spans="3:16" s="2" customFormat="1" ht="12.6" customHeight="1" x14ac:dyDescent="0.2">
      <c r="C483" s="18"/>
      <c r="D483" s="19">
        <v>412900</v>
      </c>
      <c r="E483" s="46" t="s">
        <v>222</v>
      </c>
      <c r="F483" s="20" t="s">
        <v>11</v>
      </c>
      <c r="G483" s="20">
        <v>8100</v>
      </c>
      <c r="H483" s="20">
        <v>8000</v>
      </c>
      <c r="I483" s="20">
        <v>5000</v>
      </c>
      <c r="J483" s="20">
        <v>6000</v>
      </c>
      <c r="K483" s="21" t="e">
        <f>ROUND(#REF!,0)</f>
        <v>#REF!</v>
      </c>
      <c r="L483" s="20">
        <v>3400</v>
      </c>
      <c r="M483" s="20">
        <v>3000</v>
      </c>
      <c r="N483" s="20">
        <v>4000</v>
      </c>
      <c r="O483" s="20">
        <f t="shared" si="50"/>
        <v>88.235294117647058</v>
      </c>
      <c r="P483" s="20">
        <f>N483/M483*100</f>
        <v>133.33333333333331</v>
      </c>
    </row>
    <row r="484" spans="3:16" s="11" customFormat="1" ht="12.6" customHeight="1" x14ac:dyDescent="0.2">
      <c r="C484" s="18" t="s">
        <v>24</v>
      </c>
      <c r="D484" s="16">
        <v>511000</v>
      </c>
      <c r="E484" s="47" t="s">
        <v>88</v>
      </c>
      <c r="F484" s="14"/>
      <c r="G484" s="14"/>
      <c r="H484" s="14"/>
      <c r="I484" s="14"/>
      <c r="J484" s="14"/>
      <c r="K484" s="23"/>
      <c r="L484" s="14">
        <f>L485+L486</f>
        <v>2850</v>
      </c>
      <c r="M484" s="14">
        <f>M485+M486</f>
        <v>15300</v>
      </c>
      <c r="N484" s="14">
        <f>N485+N486</f>
        <v>0</v>
      </c>
      <c r="O484" s="20">
        <f>M484/L484*100</f>
        <v>536.84210526315792</v>
      </c>
      <c r="P484" s="20">
        <f>N484/M484*100</f>
        <v>0</v>
      </c>
    </row>
    <row r="485" spans="3:16" s="2" customFormat="1" ht="12.6" customHeight="1" x14ac:dyDescent="0.2">
      <c r="C485" s="18"/>
      <c r="D485" s="19">
        <v>511200</v>
      </c>
      <c r="E485" s="27" t="s">
        <v>180</v>
      </c>
      <c r="F485" s="20"/>
      <c r="G485" s="20"/>
      <c r="H485" s="20"/>
      <c r="I485" s="20"/>
      <c r="J485" s="20"/>
      <c r="K485" s="21"/>
      <c r="L485" s="20">
        <v>850</v>
      </c>
      <c r="M485" s="20">
        <v>0</v>
      </c>
      <c r="N485" s="20">
        <v>0</v>
      </c>
      <c r="O485" s="20">
        <f>M485/L485*100</f>
        <v>0</v>
      </c>
      <c r="P485" s="20" t="s">
        <v>11</v>
      </c>
    </row>
    <row r="486" spans="3:16" s="2" customFormat="1" ht="12.6" customHeight="1" x14ac:dyDescent="0.2">
      <c r="C486" s="18"/>
      <c r="D486" s="19">
        <v>511300</v>
      </c>
      <c r="E486" s="27" t="s">
        <v>112</v>
      </c>
      <c r="F486" s="20"/>
      <c r="G486" s="20"/>
      <c r="H486" s="20"/>
      <c r="I486" s="20"/>
      <c r="J486" s="20"/>
      <c r="K486" s="21"/>
      <c r="L486" s="20">
        <v>2000</v>
      </c>
      <c r="M486" s="20">
        <v>15300</v>
      </c>
      <c r="N486" s="20">
        <v>0</v>
      </c>
      <c r="O486" s="20">
        <f>M486/L486*100</f>
        <v>765</v>
      </c>
      <c r="P486" s="20">
        <f>N486/M486*100</f>
        <v>0</v>
      </c>
    </row>
    <row r="487" spans="3:16" s="2" customFormat="1" ht="12.6" customHeight="1" x14ac:dyDescent="0.2">
      <c r="C487" s="18"/>
      <c r="D487" s="19"/>
      <c r="E487" s="15" t="s">
        <v>159</v>
      </c>
      <c r="F487" s="14">
        <v>120000</v>
      </c>
      <c r="G487" s="14" t="e">
        <f>NA()</f>
        <v>#N/A</v>
      </c>
      <c r="H487" s="14" t="e">
        <f>SUM(H473+H475+#REF!)</f>
        <v>#REF!</v>
      </c>
      <c r="I487" s="14" t="e">
        <f>SUM(I473+I475+#REF!)</f>
        <v>#REF!</v>
      </c>
      <c r="J487" s="14" t="e">
        <f>SUM(J473+J475+#REF!+#REF!)</f>
        <v>#REF!</v>
      </c>
      <c r="K487" s="23" t="e">
        <f>ROUND(#REF!,0)</f>
        <v>#REF!</v>
      </c>
      <c r="L487" s="14">
        <f>SUM(L473+L475+L484)</f>
        <v>89250</v>
      </c>
      <c r="M487" s="14">
        <f>SUM(M473+M475+M484)</f>
        <v>88600</v>
      </c>
      <c r="N487" s="14">
        <f>SUM(N473+N475+N484)</f>
        <v>92000</v>
      </c>
      <c r="O487" s="14">
        <f t="shared" si="50"/>
        <v>99.271708683473392</v>
      </c>
      <c r="P487" s="14">
        <f>N487/M487*100</f>
        <v>103.83747178329573</v>
      </c>
    </row>
    <row r="488" spans="3:16" s="2" customFormat="1" ht="12.6" customHeight="1" x14ac:dyDescent="0.2">
      <c r="C488" s="18"/>
      <c r="D488" s="19"/>
      <c r="E488" s="46"/>
      <c r="F488" s="14"/>
      <c r="G488" s="14"/>
      <c r="H488" s="14"/>
      <c r="I488" s="14"/>
      <c r="J488" s="14"/>
      <c r="K488" s="14"/>
      <c r="L488" s="20"/>
      <c r="M488" s="20"/>
      <c r="N488" s="20"/>
      <c r="O488" s="14"/>
      <c r="P488" s="14"/>
    </row>
    <row r="489" spans="3:16" s="2" customFormat="1" ht="14.1" customHeight="1" x14ac:dyDescent="0.2">
      <c r="C489" s="18"/>
      <c r="D489" s="19"/>
      <c r="E489" s="24" t="s">
        <v>219</v>
      </c>
      <c r="F489" s="14"/>
      <c r="G489" s="14"/>
      <c r="H489" s="14"/>
      <c r="I489" s="14"/>
      <c r="J489" s="14"/>
      <c r="K489" s="14"/>
      <c r="L489" s="20"/>
      <c r="M489" s="20"/>
      <c r="N489" s="20"/>
      <c r="O489" s="14"/>
      <c r="P489" s="14"/>
    </row>
    <row r="490" spans="3:16" s="2" customFormat="1" ht="9" customHeight="1" x14ac:dyDescent="0.2">
      <c r="C490" s="18"/>
      <c r="D490" s="16"/>
      <c r="E490" s="46"/>
      <c r="F490" s="14"/>
      <c r="G490" s="14"/>
      <c r="H490" s="14"/>
      <c r="I490" s="14"/>
      <c r="J490" s="14"/>
      <c r="K490" s="14"/>
      <c r="L490" s="20"/>
      <c r="M490" s="20"/>
      <c r="N490" s="20"/>
      <c r="O490" s="14"/>
      <c r="P490" s="14"/>
    </row>
    <row r="491" spans="3:16" s="2" customFormat="1" ht="12.6" customHeight="1" x14ac:dyDescent="0.2">
      <c r="C491" s="18" t="s">
        <v>6</v>
      </c>
      <c r="D491" s="16">
        <v>412000</v>
      </c>
      <c r="E491" s="15" t="s">
        <v>136</v>
      </c>
      <c r="F491" s="14"/>
      <c r="G491" s="14"/>
      <c r="H491" s="14">
        <f>SUM(H492:H498)</f>
        <v>0</v>
      </c>
      <c r="I491" s="14">
        <v>3500</v>
      </c>
      <c r="J491" s="14">
        <f>SUM(J492:J498)</f>
        <v>8500</v>
      </c>
      <c r="K491" s="23" t="e">
        <f>ROUND(#REF!,0)</f>
        <v>#REF!</v>
      </c>
      <c r="L491" s="14">
        <f>SUM(L492:L498)</f>
        <v>16300</v>
      </c>
      <c r="M491" s="14">
        <f>SUM(M492:M498)</f>
        <v>16800</v>
      </c>
      <c r="N491" s="14">
        <f>SUM(N492:N498)</f>
        <v>17000</v>
      </c>
      <c r="O491" s="14">
        <f t="shared" ref="O491:O501" si="52">M491/L491*100</f>
        <v>103.06748466257669</v>
      </c>
      <c r="P491" s="14">
        <f t="shared" ref="P491:P501" si="53">N491/M491*100</f>
        <v>101.19047619047619</v>
      </c>
    </row>
    <row r="492" spans="3:16" s="2" customFormat="1" ht="12.6" customHeight="1" x14ac:dyDescent="0.2">
      <c r="C492" s="18"/>
      <c r="D492" s="19">
        <v>412200</v>
      </c>
      <c r="E492" s="46" t="s">
        <v>175</v>
      </c>
      <c r="F492" s="14"/>
      <c r="G492" s="14"/>
      <c r="H492" s="14" t="s">
        <v>11</v>
      </c>
      <c r="I492" s="14" t="s">
        <v>11</v>
      </c>
      <c r="J492" s="20">
        <v>550</v>
      </c>
      <c r="K492" s="21" t="e">
        <f>ROUND(#REF!,0)</f>
        <v>#REF!</v>
      </c>
      <c r="L492" s="20">
        <v>1700</v>
      </c>
      <c r="M492" s="20">
        <v>1300</v>
      </c>
      <c r="N492" s="20">
        <v>1800</v>
      </c>
      <c r="O492" s="20">
        <f t="shared" si="52"/>
        <v>76.470588235294116</v>
      </c>
      <c r="P492" s="20">
        <f t="shared" si="53"/>
        <v>138.46153846153845</v>
      </c>
    </row>
    <row r="493" spans="3:16" s="2" customFormat="1" ht="12.6" customHeight="1" x14ac:dyDescent="0.2">
      <c r="C493" s="18"/>
      <c r="D493" s="19">
        <v>412200</v>
      </c>
      <c r="E493" s="46" t="s">
        <v>174</v>
      </c>
      <c r="F493" s="14"/>
      <c r="G493" s="14"/>
      <c r="H493" s="14" t="s">
        <v>11</v>
      </c>
      <c r="I493" s="14" t="s">
        <v>11</v>
      </c>
      <c r="J493" s="20">
        <v>1700</v>
      </c>
      <c r="K493" s="21" t="e">
        <f>ROUND(#REF!,0)</f>
        <v>#REF!</v>
      </c>
      <c r="L493" s="20">
        <v>1700</v>
      </c>
      <c r="M493" s="20">
        <v>1700</v>
      </c>
      <c r="N493" s="20">
        <v>1800</v>
      </c>
      <c r="O493" s="20">
        <f t="shared" si="52"/>
        <v>100</v>
      </c>
      <c r="P493" s="20">
        <f t="shared" si="53"/>
        <v>105.88235294117648</v>
      </c>
    </row>
    <row r="494" spans="3:16" s="2" customFormat="1" ht="12.6" customHeight="1" x14ac:dyDescent="0.2">
      <c r="C494" s="18"/>
      <c r="D494" s="19">
        <v>412300</v>
      </c>
      <c r="E494" s="46" t="s">
        <v>125</v>
      </c>
      <c r="F494" s="14"/>
      <c r="G494" s="14"/>
      <c r="H494" s="14" t="s">
        <v>11</v>
      </c>
      <c r="I494" s="14" t="s">
        <v>11</v>
      </c>
      <c r="J494" s="20">
        <v>600</v>
      </c>
      <c r="K494" s="21" t="e">
        <f>ROUND(#REF!,0)</f>
        <v>#REF!</v>
      </c>
      <c r="L494" s="20">
        <v>1500</v>
      </c>
      <c r="M494" s="20">
        <v>1500</v>
      </c>
      <c r="N494" s="20">
        <v>1600</v>
      </c>
      <c r="O494" s="20">
        <f t="shared" si="52"/>
        <v>100</v>
      </c>
      <c r="P494" s="20">
        <f t="shared" si="53"/>
        <v>106.66666666666667</v>
      </c>
    </row>
    <row r="495" spans="3:16" s="2" customFormat="1" ht="12.6" customHeight="1" x14ac:dyDescent="0.2">
      <c r="C495" s="18"/>
      <c r="D495" s="19">
        <v>412600</v>
      </c>
      <c r="E495" s="46" t="s">
        <v>164</v>
      </c>
      <c r="F495" s="14"/>
      <c r="G495" s="14"/>
      <c r="H495" s="14" t="s">
        <v>11</v>
      </c>
      <c r="I495" s="14" t="s">
        <v>11</v>
      </c>
      <c r="J495" s="20">
        <v>1000</v>
      </c>
      <c r="K495" s="21" t="e">
        <f>ROUND(#REF!,0)</f>
        <v>#REF!</v>
      </c>
      <c r="L495" s="20">
        <v>1600</v>
      </c>
      <c r="M495" s="20">
        <v>500</v>
      </c>
      <c r="N495" s="20">
        <v>1800</v>
      </c>
      <c r="O495" s="20">
        <f t="shared" si="52"/>
        <v>31.25</v>
      </c>
      <c r="P495" s="20">
        <f t="shared" si="53"/>
        <v>360</v>
      </c>
    </row>
    <row r="496" spans="3:16" s="2" customFormat="1" ht="12.6" customHeight="1" x14ac:dyDescent="0.2">
      <c r="C496" s="18"/>
      <c r="D496" s="19">
        <v>412500</v>
      </c>
      <c r="E496" s="46" t="s">
        <v>224</v>
      </c>
      <c r="F496" s="14"/>
      <c r="G496" s="14"/>
      <c r="H496" s="14" t="s">
        <v>11</v>
      </c>
      <c r="I496" s="14" t="s">
        <v>11</v>
      </c>
      <c r="J496" s="20">
        <v>400</v>
      </c>
      <c r="K496" s="21" t="e">
        <f>ROUND(#REF!,0)</f>
        <v>#REF!</v>
      </c>
      <c r="L496" s="20">
        <v>800</v>
      </c>
      <c r="M496" s="20">
        <v>1300</v>
      </c>
      <c r="N496" s="20">
        <v>1000</v>
      </c>
      <c r="O496" s="20">
        <f t="shared" si="52"/>
        <v>162.5</v>
      </c>
      <c r="P496" s="20">
        <f t="shared" si="53"/>
        <v>76.923076923076934</v>
      </c>
    </row>
    <row r="497" spans="3:16" s="2" customFormat="1" ht="12.6" customHeight="1" x14ac:dyDescent="0.2">
      <c r="C497" s="18"/>
      <c r="D497" s="19">
        <v>412700</v>
      </c>
      <c r="E497" s="46" t="s">
        <v>47</v>
      </c>
      <c r="F497" s="14"/>
      <c r="G497" s="14"/>
      <c r="H497" s="14" t="s">
        <v>11</v>
      </c>
      <c r="I497" s="14" t="s">
        <v>11</v>
      </c>
      <c r="J497" s="20">
        <v>250</v>
      </c>
      <c r="K497" s="21" t="e">
        <f>ROUND(#REF!,0)</f>
        <v>#REF!</v>
      </c>
      <c r="L497" s="20">
        <v>500</v>
      </c>
      <c r="M497" s="20">
        <v>500</v>
      </c>
      <c r="N497" s="20">
        <v>500</v>
      </c>
      <c r="O497" s="20">
        <f t="shared" si="52"/>
        <v>100</v>
      </c>
      <c r="P497" s="20">
        <f t="shared" si="53"/>
        <v>100</v>
      </c>
    </row>
    <row r="498" spans="3:16" s="2" customFormat="1" ht="12.6" customHeight="1" x14ac:dyDescent="0.2">
      <c r="C498" s="18"/>
      <c r="D498" s="19">
        <v>412900</v>
      </c>
      <c r="E498" s="46" t="s">
        <v>222</v>
      </c>
      <c r="F498" s="14"/>
      <c r="G498" s="14"/>
      <c r="H498" s="14" t="s">
        <v>11</v>
      </c>
      <c r="I498" s="14" t="s">
        <v>11</v>
      </c>
      <c r="J498" s="20">
        <v>4000</v>
      </c>
      <c r="K498" s="21" t="e">
        <f>ROUND(#REF!,0)</f>
        <v>#REF!</v>
      </c>
      <c r="L498" s="20">
        <v>8500</v>
      </c>
      <c r="M498" s="20">
        <v>10000</v>
      </c>
      <c r="N498" s="20">
        <v>8500</v>
      </c>
      <c r="O498" s="20">
        <f t="shared" si="52"/>
        <v>117.64705882352942</v>
      </c>
      <c r="P498" s="20">
        <f t="shared" si="53"/>
        <v>85</v>
      </c>
    </row>
    <row r="499" spans="3:16" s="2" customFormat="1" ht="12.6" customHeight="1" x14ac:dyDescent="0.2">
      <c r="C499" s="18" t="s">
        <v>16</v>
      </c>
      <c r="D499" s="16">
        <v>511000</v>
      </c>
      <c r="E499" s="15" t="s">
        <v>88</v>
      </c>
      <c r="F499" s="14"/>
      <c r="G499" s="14"/>
      <c r="H499" s="14"/>
      <c r="I499" s="14"/>
      <c r="J499" s="20"/>
      <c r="K499" s="21"/>
      <c r="L499" s="14">
        <f>SUM(L500)</f>
        <v>3500</v>
      </c>
      <c r="M499" s="14">
        <f>SUM(M500)</f>
        <v>3000</v>
      </c>
      <c r="N499" s="14">
        <f>SUM(N500)</f>
        <v>3500</v>
      </c>
      <c r="O499" s="14">
        <f t="shared" si="52"/>
        <v>85.714285714285708</v>
      </c>
      <c r="P499" s="14">
        <f t="shared" si="53"/>
        <v>116.66666666666667</v>
      </c>
    </row>
    <row r="500" spans="3:16" s="2" customFormat="1" ht="12.6" customHeight="1" x14ac:dyDescent="0.2">
      <c r="C500" s="18"/>
      <c r="D500" s="19">
        <v>511300</v>
      </c>
      <c r="E500" s="46" t="s">
        <v>112</v>
      </c>
      <c r="F500" s="14"/>
      <c r="G500" s="14"/>
      <c r="H500" s="14"/>
      <c r="I500" s="14"/>
      <c r="J500" s="20"/>
      <c r="K500" s="21"/>
      <c r="L500" s="20">
        <v>3500</v>
      </c>
      <c r="M500" s="20">
        <v>3000</v>
      </c>
      <c r="N500" s="20">
        <v>3500</v>
      </c>
      <c r="O500" s="20">
        <f t="shared" si="52"/>
        <v>85.714285714285708</v>
      </c>
      <c r="P500" s="20">
        <f t="shared" si="53"/>
        <v>116.66666666666667</v>
      </c>
    </row>
    <row r="501" spans="3:16" s="2" customFormat="1" ht="12.6" customHeight="1" x14ac:dyDescent="0.2">
      <c r="C501" s="18"/>
      <c r="D501" s="19"/>
      <c r="E501" s="15" t="s">
        <v>160</v>
      </c>
      <c r="F501" s="14"/>
      <c r="G501" s="14"/>
      <c r="H501" s="14" t="e">
        <f>SUM(#REF!)</f>
        <v>#REF!</v>
      </c>
      <c r="I501" s="14" t="e">
        <f>SUM(#REF!)</f>
        <v>#REF!</v>
      </c>
      <c r="J501" s="14" t="e">
        <f>SUM(#REF!+#REF!+#REF!+#REF!)</f>
        <v>#REF!</v>
      </c>
      <c r="K501" s="23" t="e">
        <f>ROUND(#REF!,0)</f>
        <v>#REF!</v>
      </c>
      <c r="L501" s="14">
        <f>SUM(L491+L499)</f>
        <v>19800</v>
      </c>
      <c r="M501" s="14">
        <f>SUM(M491+M499)</f>
        <v>19800</v>
      </c>
      <c r="N501" s="14">
        <f>SUM(N491+N499)</f>
        <v>20500</v>
      </c>
      <c r="O501" s="14">
        <f t="shared" si="52"/>
        <v>100</v>
      </c>
      <c r="P501" s="14">
        <f t="shared" si="53"/>
        <v>103.53535353535352</v>
      </c>
    </row>
    <row r="502" spans="3:16" s="2" customFormat="1" ht="12.6" customHeight="1" x14ac:dyDescent="0.2">
      <c r="C502" s="18"/>
      <c r="D502" s="19"/>
      <c r="E502" s="15"/>
      <c r="F502" s="14"/>
      <c r="G502" s="14"/>
      <c r="H502" s="14"/>
      <c r="I502" s="14"/>
      <c r="J502" s="14"/>
      <c r="K502" s="23"/>
      <c r="L502" s="20"/>
      <c r="M502" s="20"/>
      <c r="N502" s="20"/>
      <c r="O502" s="81"/>
      <c r="P502" s="81"/>
    </row>
    <row r="503" spans="3:16" s="2" customFormat="1" ht="14.1" customHeight="1" x14ac:dyDescent="0.2">
      <c r="C503" s="18"/>
      <c r="D503" s="19"/>
      <c r="E503" s="24" t="s">
        <v>327</v>
      </c>
      <c r="F503" s="21"/>
      <c r="G503" s="21"/>
      <c r="H503" s="21"/>
      <c r="I503" s="21"/>
      <c r="J503" s="23"/>
      <c r="K503" s="23"/>
      <c r="L503" s="20"/>
      <c r="M503" s="20"/>
      <c r="N503" s="20"/>
      <c r="O503" s="14"/>
      <c r="P503" s="14"/>
    </row>
    <row r="504" spans="3:16" s="2" customFormat="1" ht="8.25" customHeight="1" x14ac:dyDescent="0.2">
      <c r="C504" s="18"/>
      <c r="D504" s="19"/>
      <c r="E504" s="63"/>
      <c r="F504" s="21"/>
      <c r="G504" s="21"/>
      <c r="H504" s="21"/>
      <c r="I504" s="21"/>
      <c r="J504" s="23"/>
      <c r="K504" s="23"/>
      <c r="L504" s="20"/>
      <c r="M504" s="20"/>
      <c r="N504" s="20"/>
      <c r="O504" s="14"/>
      <c r="P504" s="14"/>
    </row>
    <row r="505" spans="3:16" s="2" customFormat="1" ht="12.6" customHeight="1" x14ac:dyDescent="0.2">
      <c r="C505" s="18" t="s">
        <v>6</v>
      </c>
      <c r="D505" s="16">
        <v>411000</v>
      </c>
      <c r="E505" s="15" t="s">
        <v>92</v>
      </c>
      <c r="F505" s="20" t="s">
        <v>11</v>
      </c>
      <c r="G505" s="14">
        <f>SUM(G506)</f>
        <v>60000</v>
      </c>
      <c r="H505" s="14" t="e">
        <f>SUM(H506+H507)</f>
        <v>#VALUE!</v>
      </c>
      <c r="I505" s="14" t="e">
        <f>SUM(I506+I507)</f>
        <v>#VALUE!</v>
      </c>
      <c r="J505" s="14">
        <f>SUM(J506+J507)</f>
        <v>83700</v>
      </c>
      <c r="K505" s="23" t="e">
        <f>ROUND(#REF!,0)</f>
        <v>#REF!</v>
      </c>
      <c r="L505" s="14">
        <f>SUM(L506+L507)</f>
        <v>36500</v>
      </c>
      <c r="M505" s="14">
        <f>SUM(M506+M507)</f>
        <v>36500</v>
      </c>
      <c r="N505" s="14">
        <f>SUM(N506+N507)</f>
        <v>37200</v>
      </c>
      <c r="O505" s="14">
        <f t="shared" ref="O505:P507" si="54">M505/L505*100</f>
        <v>100</v>
      </c>
      <c r="P505" s="14">
        <f t="shared" si="54"/>
        <v>101.91780821917808</v>
      </c>
    </row>
    <row r="506" spans="3:16" s="2" customFormat="1" ht="12.6" customHeight="1" x14ac:dyDescent="0.2">
      <c r="C506" s="18"/>
      <c r="D506" s="19">
        <v>411100</v>
      </c>
      <c r="E506" s="46" t="s">
        <v>220</v>
      </c>
      <c r="F506" s="20" t="s">
        <v>11</v>
      </c>
      <c r="G506" s="20">
        <v>60000</v>
      </c>
      <c r="H506" s="20">
        <v>66000</v>
      </c>
      <c r="I506" s="20">
        <v>57000</v>
      </c>
      <c r="J506" s="20">
        <v>75500</v>
      </c>
      <c r="K506" s="21" t="e">
        <f>ROUND(#REF!,0)</f>
        <v>#REF!</v>
      </c>
      <c r="L506" s="20">
        <v>33500</v>
      </c>
      <c r="M506" s="20">
        <v>33700</v>
      </c>
      <c r="N506" s="20">
        <v>33700</v>
      </c>
      <c r="O506" s="20">
        <f t="shared" si="54"/>
        <v>100.59701492537314</v>
      </c>
      <c r="P506" s="20">
        <f t="shared" si="54"/>
        <v>100</v>
      </c>
    </row>
    <row r="507" spans="3:16" s="2" customFormat="1" ht="12.6" customHeight="1" x14ac:dyDescent="0.2">
      <c r="C507" s="18"/>
      <c r="D507" s="19">
        <v>411200</v>
      </c>
      <c r="E507" s="46" t="s">
        <v>221</v>
      </c>
      <c r="F507" s="20"/>
      <c r="G507" s="20"/>
      <c r="H507" s="20" t="s">
        <v>11</v>
      </c>
      <c r="I507" s="20" t="s">
        <v>11</v>
      </c>
      <c r="J507" s="20">
        <v>8200</v>
      </c>
      <c r="K507" s="21" t="e">
        <f>ROUND(#REF!,0)</f>
        <v>#REF!</v>
      </c>
      <c r="L507" s="20">
        <v>3000</v>
      </c>
      <c r="M507" s="20">
        <v>2800</v>
      </c>
      <c r="N507" s="20">
        <v>3500</v>
      </c>
      <c r="O507" s="20">
        <f t="shared" si="54"/>
        <v>93.333333333333329</v>
      </c>
      <c r="P507" s="20">
        <f t="shared" si="54"/>
        <v>125</v>
      </c>
    </row>
    <row r="508" spans="3:16" s="2" customFormat="1" ht="12.6" customHeight="1" x14ac:dyDescent="0.2">
      <c r="C508" s="18" t="s">
        <v>16</v>
      </c>
      <c r="D508" s="16">
        <v>412000</v>
      </c>
      <c r="E508" s="15" t="s">
        <v>136</v>
      </c>
      <c r="F508" s="20" t="s">
        <v>11</v>
      </c>
      <c r="G508" s="14" t="e">
        <f>SUM(#REF!)</f>
        <v>#REF!</v>
      </c>
      <c r="H508" s="14">
        <f>SUM(H513:H513)</f>
        <v>0</v>
      </c>
      <c r="I508" s="14">
        <f>SUM(I513:I513)</f>
        <v>0</v>
      </c>
      <c r="J508" s="14">
        <f>SUM(J513:J513)</f>
        <v>1000</v>
      </c>
      <c r="K508" s="23" t="e">
        <f>ROUND(#REF!,0)</f>
        <v>#REF!</v>
      </c>
      <c r="L508" s="14">
        <f>SUM(L509:L514)</f>
        <v>15400</v>
      </c>
      <c r="M508" s="14">
        <f>SUM(M509:M514)</f>
        <v>5400</v>
      </c>
      <c r="N508" s="14">
        <f>SUM(N509:N514)</f>
        <v>15400</v>
      </c>
      <c r="O508" s="14">
        <f>M508/L508*100</f>
        <v>35.064935064935064</v>
      </c>
      <c r="P508" s="14">
        <f t="shared" ref="P508:P513" si="55">N508/M508*100</f>
        <v>285.18518518518516</v>
      </c>
    </row>
    <row r="509" spans="3:16" s="2" customFormat="1" ht="12.6" customHeight="1" x14ac:dyDescent="0.2">
      <c r="C509" s="18"/>
      <c r="D509" s="19">
        <v>412200</v>
      </c>
      <c r="E509" s="46" t="s">
        <v>174</v>
      </c>
      <c r="F509" s="20"/>
      <c r="G509" s="14"/>
      <c r="H509" s="14"/>
      <c r="I509" s="14"/>
      <c r="J509" s="14"/>
      <c r="K509" s="23"/>
      <c r="L509" s="20">
        <v>1200</v>
      </c>
      <c r="M509" s="20">
        <v>1200</v>
      </c>
      <c r="N509" s="20">
        <v>1200</v>
      </c>
      <c r="O509" s="20">
        <f t="shared" ref="O509:O514" si="56">M509/L509*100</f>
        <v>100</v>
      </c>
      <c r="P509" s="20">
        <f t="shared" si="55"/>
        <v>100</v>
      </c>
    </row>
    <row r="510" spans="3:16" s="2" customFormat="1" ht="12.6" customHeight="1" x14ac:dyDescent="0.2">
      <c r="C510" s="40"/>
      <c r="D510" s="19">
        <v>412300</v>
      </c>
      <c r="E510" s="46" t="s">
        <v>125</v>
      </c>
      <c r="F510" s="20"/>
      <c r="G510" s="20"/>
      <c r="H510" s="20"/>
      <c r="I510" s="20"/>
      <c r="J510" s="20"/>
      <c r="K510" s="21"/>
      <c r="L510" s="20">
        <v>300</v>
      </c>
      <c r="M510" s="20">
        <v>300</v>
      </c>
      <c r="N510" s="20">
        <v>300</v>
      </c>
      <c r="O510" s="20">
        <f t="shared" si="56"/>
        <v>100</v>
      </c>
      <c r="P510" s="20">
        <f t="shared" si="55"/>
        <v>100</v>
      </c>
    </row>
    <row r="511" spans="3:16" s="2" customFormat="1" ht="12.6" customHeight="1" x14ac:dyDescent="0.2">
      <c r="C511" s="40"/>
      <c r="D511" s="19">
        <v>412600</v>
      </c>
      <c r="E511" s="27" t="s">
        <v>240</v>
      </c>
      <c r="F511" s="20"/>
      <c r="G511" s="20"/>
      <c r="H511" s="20"/>
      <c r="I511" s="20"/>
      <c r="J511" s="20"/>
      <c r="K511" s="21"/>
      <c r="L511" s="20">
        <v>200</v>
      </c>
      <c r="M511" s="20">
        <v>200</v>
      </c>
      <c r="N511" s="20">
        <v>200</v>
      </c>
      <c r="O511" s="20">
        <f t="shared" si="56"/>
        <v>100</v>
      </c>
      <c r="P511" s="20">
        <f t="shared" si="55"/>
        <v>100</v>
      </c>
    </row>
    <row r="512" spans="3:16" s="2" customFormat="1" ht="12.6" customHeight="1" x14ac:dyDescent="0.2">
      <c r="C512" s="40"/>
      <c r="D512" s="19">
        <v>412700</v>
      </c>
      <c r="E512" s="27" t="s">
        <v>48</v>
      </c>
      <c r="F512" s="20"/>
      <c r="G512" s="20"/>
      <c r="H512" s="20"/>
      <c r="I512" s="20"/>
      <c r="J512" s="20"/>
      <c r="K512" s="21"/>
      <c r="L512" s="20">
        <v>1700</v>
      </c>
      <c r="M512" s="20">
        <v>1700</v>
      </c>
      <c r="N512" s="20">
        <v>1700</v>
      </c>
      <c r="O512" s="20">
        <f t="shared" si="56"/>
        <v>100</v>
      </c>
      <c r="P512" s="20">
        <f t="shared" si="55"/>
        <v>100</v>
      </c>
    </row>
    <row r="513" spans="3:16" s="2" customFormat="1" ht="12.6" customHeight="1" x14ac:dyDescent="0.2">
      <c r="C513" s="18"/>
      <c r="D513" s="19">
        <v>412900</v>
      </c>
      <c r="E513" s="46" t="s">
        <v>222</v>
      </c>
      <c r="F513" s="20"/>
      <c r="G513" s="20"/>
      <c r="H513" s="20" t="s">
        <v>11</v>
      </c>
      <c r="I513" s="20" t="s">
        <v>11</v>
      </c>
      <c r="J513" s="20">
        <v>1000</v>
      </c>
      <c r="K513" s="21" t="e">
        <f>ROUND(#REF!,0)</f>
        <v>#REF!</v>
      </c>
      <c r="L513" s="20">
        <v>2000</v>
      </c>
      <c r="M513" s="20">
        <v>2000</v>
      </c>
      <c r="N513" s="20">
        <v>2000</v>
      </c>
      <c r="O513" s="20">
        <f t="shared" si="56"/>
        <v>100</v>
      </c>
      <c r="P513" s="20">
        <f t="shared" si="55"/>
        <v>100</v>
      </c>
    </row>
    <row r="514" spans="3:16" s="2" customFormat="1" ht="12.6" customHeight="1" x14ac:dyDescent="0.2">
      <c r="C514" s="18"/>
      <c r="D514" s="19">
        <v>412900</v>
      </c>
      <c r="E514" s="46" t="s">
        <v>172</v>
      </c>
      <c r="F514" s="20"/>
      <c r="G514" s="20"/>
      <c r="H514" s="20"/>
      <c r="I514" s="20"/>
      <c r="J514" s="20"/>
      <c r="K514" s="21"/>
      <c r="L514" s="20">
        <v>10000</v>
      </c>
      <c r="M514" s="20">
        <v>0</v>
      </c>
      <c r="N514" s="20">
        <v>10000</v>
      </c>
      <c r="O514" s="20">
        <f t="shared" si="56"/>
        <v>0</v>
      </c>
      <c r="P514" s="20" t="s">
        <v>11</v>
      </c>
    </row>
    <row r="515" spans="3:16" s="2" customFormat="1" ht="12.6" customHeight="1" x14ac:dyDescent="0.2">
      <c r="C515" s="18" t="s">
        <v>24</v>
      </c>
      <c r="D515" s="16">
        <v>511000</v>
      </c>
      <c r="E515" s="15" t="s">
        <v>88</v>
      </c>
      <c r="F515" s="14"/>
      <c r="G515" s="14"/>
      <c r="H515" s="14"/>
      <c r="I515" s="14"/>
      <c r="J515" s="20"/>
      <c r="K515" s="21"/>
      <c r="L515" s="14">
        <f>SUM(L516)</f>
        <v>0</v>
      </c>
      <c r="M515" s="14">
        <f>SUM(M516)</f>
        <v>0</v>
      </c>
      <c r="N515" s="14">
        <f>SUM(N516)</f>
        <v>1000</v>
      </c>
      <c r="O515" s="20" t="s">
        <v>11</v>
      </c>
      <c r="P515" s="20" t="s">
        <v>11</v>
      </c>
    </row>
    <row r="516" spans="3:16" s="2" customFormat="1" ht="12.6" customHeight="1" x14ac:dyDescent="0.2">
      <c r="C516" s="18"/>
      <c r="D516" s="19">
        <v>511300</v>
      </c>
      <c r="E516" s="46" t="s">
        <v>112</v>
      </c>
      <c r="F516" s="14"/>
      <c r="G516" s="14"/>
      <c r="H516" s="14"/>
      <c r="I516" s="14"/>
      <c r="J516" s="20"/>
      <c r="K516" s="21"/>
      <c r="L516" s="20">
        <v>0</v>
      </c>
      <c r="M516" s="20">
        <v>0</v>
      </c>
      <c r="N516" s="20">
        <v>1000</v>
      </c>
      <c r="O516" s="20" t="s">
        <v>11</v>
      </c>
      <c r="P516" s="20" t="s">
        <v>11</v>
      </c>
    </row>
    <row r="517" spans="3:16" s="2" customFormat="1" ht="12.6" customHeight="1" x14ac:dyDescent="0.2">
      <c r="C517" s="18"/>
      <c r="D517" s="19"/>
      <c r="E517" s="15" t="s">
        <v>233</v>
      </c>
      <c r="F517" s="14">
        <v>70000</v>
      </c>
      <c r="G517" s="14" t="e">
        <f>NA()</f>
        <v>#N/A</v>
      </c>
      <c r="H517" s="14" t="e">
        <f>SUM(H508+H505)</f>
        <v>#VALUE!</v>
      </c>
      <c r="I517" s="14" t="e">
        <f>SUM(I508+I505)</f>
        <v>#VALUE!</v>
      </c>
      <c r="J517" s="14" t="e">
        <f>SUM(J508+J505+#REF!)</f>
        <v>#REF!</v>
      </c>
      <c r="K517" s="23" t="e">
        <f>ROUND(#REF!,0)</f>
        <v>#REF!</v>
      </c>
      <c r="L517" s="14">
        <f>SUM(L508+L505+L515)</f>
        <v>51900</v>
      </c>
      <c r="M517" s="14">
        <f>SUM(M508+M505+M515)</f>
        <v>41900</v>
      </c>
      <c r="N517" s="14">
        <f>SUM(N508+N505+N515)</f>
        <v>53600</v>
      </c>
      <c r="O517" s="14">
        <f>M517/L517*100</f>
        <v>80.732177263969177</v>
      </c>
      <c r="P517" s="14">
        <f>N517/M517*100</f>
        <v>127.92362768496419</v>
      </c>
    </row>
    <row r="518" spans="3:16" s="2" customFormat="1" ht="12.6" customHeight="1" x14ac:dyDescent="0.2">
      <c r="C518" s="18"/>
      <c r="D518" s="19"/>
      <c r="E518" s="15"/>
      <c r="F518" s="14"/>
      <c r="G518" s="14"/>
      <c r="H518" s="14"/>
      <c r="I518" s="14"/>
      <c r="J518" s="14"/>
      <c r="K518" s="23"/>
      <c r="L518" s="20"/>
      <c r="M518" s="20"/>
      <c r="N518" s="20"/>
      <c r="O518" s="14"/>
      <c r="P518" s="14"/>
    </row>
    <row r="519" spans="3:16" s="2" customFormat="1" ht="14.1" customHeight="1" x14ac:dyDescent="0.2">
      <c r="C519" s="18"/>
      <c r="D519" s="19"/>
      <c r="E519" s="24" t="s">
        <v>225</v>
      </c>
      <c r="F519" s="21"/>
      <c r="G519" s="21"/>
      <c r="H519" s="21"/>
      <c r="I519" s="21"/>
      <c r="J519" s="23"/>
      <c r="K519" s="23"/>
      <c r="L519" s="20"/>
      <c r="M519" s="20"/>
      <c r="N519" s="20"/>
      <c r="O519" s="14"/>
      <c r="P519" s="14"/>
    </row>
    <row r="520" spans="3:16" s="2" customFormat="1" ht="9" customHeight="1" x14ac:dyDescent="0.2">
      <c r="C520" s="18"/>
      <c r="D520" s="19"/>
      <c r="E520" s="64"/>
      <c r="F520" s="21"/>
      <c r="G520" s="21"/>
      <c r="H520" s="21"/>
      <c r="I520" s="21"/>
      <c r="J520" s="23"/>
      <c r="K520" s="23"/>
      <c r="L520" s="20"/>
      <c r="M520" s="20"/>
      <c r="N520" s="20"/>
      <c r="O520" s="14"/>
      <c r="P520" s="14"/>
    </row>
    <row r="521" spans="3:16" s="2" customFormat="1" ht="12.6" customHeight="1" x14ac:dyDescent="0.2">
      <c r="C521" s="18" t="s">
        <v>6</v>
      </c>
      <c r="D521" s="16">
        <v>411000</v>
      </c>
      <c r="E521" s="47" t="s">
        <v>92</v>
      </c>
      <c r="F521" s="14">
        <f>SUM(F522:F523)</f>
        <v>0</v>
      </c>
      <c r="G521" s="14">
        <f>SUM(G522:G523)</f>
        <v>111500</v>
      </c>
      <c r="H521" s="14">
        <f>SUM(H522:H523)</f>
        <v>141000</v>
      </c>
      <c r="I521" s="14">
        <f>SUM(I522:I523)</f>
        <v>139000</v>
      </c>
      <c r="J521" s="14">
        <f>SUM(J522:J523)</f>
        <v>144000</v>
      </c>
      <c r="K521" s="23" t="e">
        <f>ROUND(#REF!,0)</f>
        <v>#REF!</v>
      </c>
      <c r="L521" s="14">
        <f>SUM(L522:L523)</f>
        <v>131000</v>
      </c>
      <c r="M521" s="14">
        <f>SUM(M522:M523)</f>
        <v>125000</v>
      </c>
      <c r="N521" s="14">
        <f>SUM(N522:N523)</f>
        <v>130000</v>
      </c>
      <c r="O521" s="14">
        <f t="shared" ref="O521:O543" si="57">M521/L521*100</f>
        <v>95.419847328244273</v>
      </c>
      <c r="P521" s="14">
        <f>N521/M521*100</f>
        <v>104</v>
      </c>
    </row>
    <row r="522" spans="3:16" s="2" customFormat="1" ht="12.6" customHeight="1" x14ac:dyDescent="0.2">
      <c r="C522" s="18"/>
      <c r="D522" s="19">
        <v>411100</v>
      </c>
      <c r="E522" s="27" t="s">
        <v>220</v>
      </c>
      <c r="F522" s="20" t="s">
        <v>11</v>
      </c>
      <c r="G522" s="20">
        <v>92000</v>
      </c>
      <c r="H522" s="20">
        <v>119000</v>
      </c>
      <c r="I522" s="20">
        <v>119000</v>
      </c>
      <c r="J522" s="20">
        <v>130000</v>
      </c>
      <c r="K522" s="21" t="e">
        <f>ROUND(#REF!,0)</f>
        <v>#REF!</v>
      </c>
      <c r="L522" s="20">
        <v>120000</v>
      </c>
      <c r="M522" s="20">
        <v>115000</v>
      </c>
      <c r="N522" s="20">
        <v>120000</v>
      </c>
      <c r="O522" s="20">
        <f t="shared" si="57"/>
        <v>95.833333333333343</v>
      </c>
      <c r="P522" s="20">
        <f>N522/M522*100</f>
        <v>104.34782608695652</v>
      </c>
    </row>
    <row r="523" spans="3:16" s="2" customFormat="1" ht="12.6" customHeight="1" x14ac:dyDescent="0.2">
      <c r="C523" s="18"/>
      <c r="D523" s="19">
        <v>411200</v>
      </c>
      <c r="E523" s="27" t="s">
        <v>223</v>
      </c>
      <c r="F523" s="20" t="s">
        <v>11</v>
      </c>
      <c r="G523" s="20">
        <v>19500</v>
      </c>
      <c r="H523" s="20">
        <v>22000</v>
      </c>
      <c r="I523" s="20">
        <v>20000</v>
      </c>
      <c r="J523" s="20">
        <v>14000</v>
      </c>
      <c r="K523" s="21" t="e">
        <f>ROUND(#REF!,0)</f>
        <v>#REF!</v>
      </c>
      <c r="L523" s="20">
        <v>11000</v>
      </c>
      <c r="M523" s="20">
        <v>10000</v>
      </c>
      <c r="N523" s="20">
        <v>10000</v>
      </c>
      <c r="O523" s="20">
        <f t="shared" si="57"/>
        <v>90.909090909090907</v>
      </c>
      <c r="P523" s="20">
        <f>N523/M523*100</f>
        <v>100</v>
      </c>
    </row>
    <row r="524" spans="3:16" s="2" customFormat="1" ht="12.6" customHeight="1" x14ac:dyDescent="0.2">
      <c r="C524" s="18" t="s">
        <v>16</v>
      </c>
      <c r="D524" s="16">
        <v>412000</v>
      </c>
      <c r="E524" s="47" t="s">
        <v>136</v>
      </c>
      <c r="F524" s="14">
        <f>SUM(F531)</f>
        <v>0</v>
      </c>
      <c r="G524" s="14">
        <f>SUM(G531)</f>
        <v>1600</v>
      </c>
      <c r="H524" s="14">
        <f>SUM(H525:H531)</f>
        <v>18500</v>
      </c>
      <c r="I524" s="14">
        <f>SUM(I525:I531)</f>
        <v>18500</v>
      </c>
      <c r="J524" s="14">
        <f>SUM(J525:J531)</f>
        <v>25200</v>
      </c>
      <c r="K524" s="23" t="e">
        <f>ROUND(#REF!,0)</f>
        <v>#REF!</v>
      </c>
      <c r="L524" s="14">
        <f>SUM(L525:L532)</f>
        <v>48000</v>
      </c>
      <c r="M524" s="14">
        <f>SUM(M525:M532)</f>
        <v>47800</v>
      </c>
      <c r="N524" s="14">
        <f>SUM(N525:N532)</f>
        <v>48000</v>
      </c>
      <c r="O524" s="14">
        <f t="shared" si="57"/>
        <v>99.583333333333329</v>
      </c>
      <c r="P524" s="14">
        <f t="shared" ref="P524:P531" si="58">N524/M524*100</f>
        <v>100.418410041841</v>
      </c>
    </row>
    <row r="525" spans="3:16" s="2" customFormat="1" ht="12.6" customHeight="1" x14ac:dyDescent="0.2">
      <c r="C525" s="18"/>
      <c r="D525" s="19">
        <v>412200</v>
      </c>
      <c r="E525" s="27" t="s">
        <v>175</v>
      </c>
      <c r="F525" s="20"/>
      <c r="G525" s="20"/>
      <c r="H525" s="20">
        <v>4000</v>
      </c>
      <c r="I525" s="20">
        <v>4000</v>
      </c>
      <c r="J525" s="20">
        <v>4000</v>
      </c>
      <c r="K525" s="21" t="e">
        <f>ROUND(#REF!,0)</f>
        <v>#REF!</v>
      </c>
      <c r="L525" s="20">
        <v>15000</v>
      </c>
      <c r="M525" s="20">
        <v>13000</v>
      </c>
      <c r="N525" s="20">
        <v>15000</v>
      </c>
      <c r="O525" s="20">
        <f t="shared" si="57"/>
        <v>86.666666666666671</v>
      </c>
      <c r="P525" s="20">
        <f t="shared" si="58"/>
        <v>115.38461538461537</v>
      </c>
    </row>
    <row r="526" spans="3:16" s="2" customFormat="1" ht="12.6" customHeight="1" x14ac:dyDescent="0.2">
      <c r="C526" s="18"/>
      <c r="D526" s="19">
        <v>412200</v>
      </c>
      <c r="E526" s="27" t="s">
        <v>174</v>
      </c>
      <c r="F526" s="20"/>
      <c r="G526" s="20"/>
      <c r="H526" s="20">
        <v>4000</v>
      </c>
      <c r="I526" s="20">
        <v>4000</v>
      </c>
      <c r="J526" s="20">
        <v>6500</v>
      </c>
      <c r="K526" s="21" t="e">
        <f>ROUND(#REF!,0)</f>
        <v>#REF!</v>
      </c>
      <c r="L526" s="20">
        <v>5000</v>
      </c>
      <c r="M526" s="20">
        <v>5500</v>
      </c>
      <c r="N526" s="20">
        <v>5000</v>
      </c>
      <c r="O526" s="20">
        <f t="shared" si="57"/>
        <v>110.00000000000001</v>
      </c>
      <c r="P526" s="20">
        <f t="shared" si="58"/>
        <v>90.909090909090907</v>
      </c>
    </row>
    <row r="527" spans="3:16" s="2" customFormat="1" ht="12.6" customHeight="1" x14ac:dyDescent="0.2">
      <c r="C527" s="18"/>
      <c r="D527" s="19">
        <v>412300</v>
      </c>
      <c r="E527" s="27" t="s">
        <v>125</v>
      </c>
      <c r="F527" s="20"/>
      <c r="G527" s="20"/>
      <c r="H527" s="20">
        <v>4000</v>
      </c>
      <c r="I527" s="20">
        <v>4000</v>
      </c>
      <c r="J527" s="20">
        <v>3000</v>
      </c>
      <c r="K527" s="21" t="e">
        <f>ROUND(#REF!,0)</f>
        <v>#REF!</v>
      </c>
      <c r="L527" s="20">
        <v>1000</v>
      </c>
      <c r="M527" s="20">
        <v>800</v>
      </c>
      <c r="N527" s="20">
        <v>1000</v>
      </c>
      <c r="O527" s="20">
        <f t="shared" si="57"/>
        <v>80</v>
      </c>
      <c r="P527" s="20">
        <f t="shared" si="58"/>
        <v>125</v>
      </c>
    </row>
    <row r="528" spans="3:16" s="2" customFormat="1" ht="12.6" customHeight="1" x14ac:dyDescent="0.2">
      <c r="C528" s="18"/>
      <c r="D528" s="19">
        <v>412600</v>
      </c>
      <c r="E528" s="27" t="s">
        <v>164</v>
      </c>
      <c r="F528" s="20"/>
      <c r="G528" s="20"/>
      <c r="H528" s="20">
        <v>2000</v>
      </c>
      <c r="I528" s="20">
        <v>2000</v>
      </c>
      <c r="J528" s="20">
        <v>2500</v>
      </c>
      <c r="K528" s="21" t="e">
        <f>ROUND(#REF!,0)</f>
        <v>#REF!</v>
      </c>
      <c r="L528" s="20">
        <v>500</v>
      </c>
      <c r="M528" s="20">
        <v>500</v>
      </c>
      <c r="N528" s="20">
        <v>500</v>
      </c>
      <c r="O528" s="20">
        <f t="shared" si="57"/>
        <v>100</v>
      </c>
      <c r="P528" s="20">
        <f t="shared" si="58"/>
        <v>100</v>
      </c>
    </row>
    <row r="529" spans="3:16" s="2" customFormat="1" ht="12.6" customHeight="1" x14ac:dyDescent="0.2">
      <c r="C529" s="18"/>
      <c r="D529" s="19">
        <v>412500</v>
      </c>
      <c r="E529" s="27" t="s">
        <v>224</v>
      </c>
      <c r="F529" s="20"/>
      <c r="G529" s="20"/>
      <c r="H529" s="20">
        <v>2000</v>
      </c>
      <c r="I529" s="20">
        <v>2000</v>
      </c>
      <c r="J529" s="20">
        <v>1200</v>
      </c>
      <c r="K529" s="21" t="e">
        <f>ROUND(#REF!,0)</f>
        <v>#REF!</v>
      </c>
      <c r="L529" s="20">
        <v>2500</v>
      </c>
      <c r="M529" s="20">
        <v>2000</v>
      </c>
      <c r="N529" s="20">
        <v>2500</v>
      </c>
      <c r="O529" s="20">
        <f t="shared" si="57"/>
        <v>80</v>
      </c>
      <c r="P529" s="20">
        <f t="shared" si="58"/>
        <v>125</v>
      </c>
    </row>
    <row r="530" spans="3:16" s="2" customFormat="1" ht="12.6" customHeight="1" x14ac:dyDescent="0.2">
      <c r="C530" s="18"/>
      <c r="D530" s="19">
        <v>412700</v>
      </c>
      <c r="E530" s="27" t="s">
        <v>48</v>
      </c>
      <c r="F530" s="20"/>
      <c r="G530" s="20"/>
      <c r="H530" s="20">
        <v>2000</v>
      </c>
      <c r="I530" s="20">
        <v>2000</v>
      </c>
      <c r="J530" s="20">
        <v>4400</v>
      </c>
      <c r="K530" s="21" t="e">
        <f>ROUND(#REF!,0)</f>
        <v>#REF!</v>
      </c>
      <c r="L530" s="20">
        <v>4000</v>
      </c>
      <c r="M530" s="20">
        <v>4000</v>
      </c>
      <c r="N530" s="20">
        <v>4000</v>
      </c>
      <c r="O530" s="20">
        <f t="shared" si="57"/>
        <v>100</v>
      </c>
      <c r="P530" s="20">
        <f t="shared" si="58"/>
        <v>100</v>
      </c>
    </row>
    <row r="531" spans="3:16" s="2" customFormat="1" ht="12.6" customHeight="1" x14ac:dyDescent="0.2">
      <c r="C531" s="18"/>
      <c r="D531" s="19">
        <v>412900</v>
      </c>
      <c r="E531" s="27" t="s">
        <v>222</v>
      </c>
      <c r="F531" s="20" t="s">
        <v>11</v>
      </c>
      <c r="G531" s="20">
        <v>1600</v>
      </c>
      <c r="H531" s="20">
        <v>500</v>
      </c>
      <c r="I531" s="20">
        <v>500</v>
      </c>
      <c r="J531" s="20">
        <v>3600</v>
      </c>
      <c r="K531" s="21" t="e">
        <f>ROUND(#REF!,0)</f>
        <v>#REF!</v>
      </c>
      <c r="L531" s="20">
        <v>5000</v>
      </c>
      <c r="M531" s="20">
        <v>11000</v>
      </c>
      <c r="N531" s="20">
        <v>5000</v>
      </c>
      <c r="O531" s="20">
        <f t="shared" si="57"/>
        <v>220.00000000000003</v>
      </c>
      <c r="P531" s="20">
        <f t="shared" si="58"/>
        <v>45.454545454545453</v>
      </c>
    </row>
    <row r="532" spans="3:16" s="2" customFormat="1" ht="12.6" customHeight="1" x14ac:dyDescent="0.2">
      <c r="C532" s="18"/>
      <c r="D532" s="19">
        <v>412900</v>
      </c>
      <c r="E532" s="27" t="s">
        <v>172</v>
      </c>
      <c r="F532" s="20"/>
      <c r="G532" s="20"/>
      <c r="H532" s="20"/>
      <c r="I532" s="20"/>
      <c r="J532" s="20"/>
      <c r="K532" s="21"/>
      <c r="L532" s="20">
        <v>15000</v>
      </c>
      <c r="M532" s="20">
        <v>11000</v>
      </c>
      <c r="N532" s="20">
        <v>15000</v>
      </c>
      <c r="O532" s="20">
        <f>M532/L532*100</f>
        <v>73.333333333333329</v>
      </c>
      <c r="P532" s="20">
        <f>N532/M532*100</f>
        <v>136.36363636363635</v>
      </c>
    </row>
    <row r="533" spans="3:16" s="2" customFormat="1" ht="12.6" customHeight="1" x14ac:dyDescent="0.2">
      <c r="C533" s="18"/>
      <c r="D533" s="16">
        <v>415000</v>
      </c>
      <c r="E533" s="47" t="s">
        <v>45</v>
      </c>
      <c r="F533" s="14"/>
      <c r="G533" s="14"/>
      <c r="H533" s="14"/>
      <c r="I533" s="14"/>
      <c r="J533" s="14"/>
      <c r="K533" s="23"/>
      <c r="L533" s="14">
        <f>L534</f>
        <v>500</v>
      </c>
      <c r="M533" s="14">
        <f>M534</f>
        <v>0</v>
      </c>
      <c r="N533" s="14">
        <f>N534</f>
        <v>500</v>
      </c>
      <c r="O533" s="14">
        <f t="shared" si="57"/>
        <v>0</v>
      </c>
      <c r="P533" s="20" t="s">
        <v>11</v>
      </c>
    </row>
    <row r="534" spans="3:16" s="2" customFormat="1" ht="12.6" customHeight="1" x14ac:dyDescent="0.2">
      <c r="C534" s="18"/>
      <c r="D534" s="19">
        <v>415200</v>
      </c>
      <c r="E534" s="27" t="s">
        <v>33</v>
      </c>
      <c r="F534" s="14"/>
      <c r="G534" s="14"/>
      <c r="H534" s="14"/>
      <c r="I534" s="14"/>
      <c r="J534" s="14"/>
      <c r="K534" s="23"/>
      <c r="L534" s="20">
        <v>500</v>
      </c>
      <c r="M534" s="20">
        <v>0</v>
      </c>
      <c r="N534" s="20">
        <v>500</v>
      </c>
      <c r="O534" s="20">
        <f t="shared" si="57"/>
        <v>0</v>
      </c>
      <c r="P534" s="20" t="s">
        <v>11</v>
      </c>
    </row>
    <row r="535" spans="3:16" s="2" customFormat="1" ht="12.6" customHeight="1" x14ac:dyDescent="0.2">
      <c r="C535" s="18" t="s">
        <v>24</v>
      </c>
      <c r="D535" s="16">
        <v>413000</v>
      </c>
      <c r="E535" s="47" t="s">
        <v>139</v>
      </c>
      <c r="F535" s="14"/>
      <c r="G535" s="14"/>
      <c r="H535" s="14"/>
      <c r="I535" s="14"/>
      <c r="J535" s="14"/>
      <c r="K535" s="23"/>
      <c r="L535" s="14">
        <f>L536</f>
        <v>3000</v>
      </c>
      <c r="M535" s="14">
        <f>M536</f>
        <v>3000</v>
      </c>
      <c r="N535" s="14">
        <f>N536</f>
        <v>1900</v>
      </c>
      <c r="O535" s="14">
        <f t="shared" si="57"/>
        <v>100</v>
      </c>
      <c r="P535" s="14">
        <f>N535/M535*100</f>
        <v>63.333333333333329</v>
      </c>
    </row>
    <row r="536" spans="3:16" s="2" customFormat="1" ht="12.6" customHeight="1" x14ac:dyDescent="0.2">
      <c r="C536" s="18"/>
      <c r="D536" s="19">
        <v>413300</v>
      </c>
      <c r="E536" s="27" t="s">
        <v>261</v>
      </c>
      <c r="F536" s="14"/>
      <c r="G536" s="14"/>
      <c r="H536" s="14"/>
      <c r="I536" s="14"/>
      <c r="J536" s="14"/>
      <c r="K536" s="23"/>
      <c r="L536" s="20">
        <v>3000</v>
      </c>
      <c r="M536" s="20">
        <v>3000</v>
      </c>
      <c r="N536" s="20">
        <v>1900</v>
      </c>
      <c r="O536" s="20">
        <f t="shared" si="57"/>
        <v>100</v>
      </c>
      <c r="P536" s="20">
        <f>N536/M536*100</f>
        <v>63.333333333333329</v>
      </c>
    </row>
    <row r="537" spans="3:16" s="2" customFormat="1" ht="12.6" customHeight="1" x14ac:dyDescent="0.2">
      <c r="C537" s="18" t="s">
        <v>25</v>
      </c>
      <c r="D537" s="16">
        <v>511000</v>
      </c>
      <c r="E537" s="15" t="s">
        <v>88</v>
      </c>
      <c r="F537" s="14"/>
      <c r="G537" s="14"/>
      <c r="H537" s="14"/>
      <c r="I537" s="14"/>
      <c r="J537" s="14"/>
      <c r="K537" s="23"/>
      <c r="L537" s="14">
        <f>L538</f>
        <v>5000</v>
      </c>
      <c r="M537" s="14">
        <f>M538</f>
        <v>0</v>
      </c>
      <c r="N537" s="14">
        <f>N538</f>
        <v>5000</v>
      </c>
      <c r="O537" s="20">
        <f>M537/L537*100</f>
        <v>0</v>
      </c>
      <c r="P537" s="20" t="s">
        <v>11</v>
      </c>
    </row>
    <row r="538" spans="3:16" s="2" customFormat="1" ht="12.6" customHeight="1" x14ac:dyDescent="0.2">
      <c r="C538" s="18"/>
      <c r="D538" s="19">
        <v>511300</v>
      </c>
      <c r="E538" s="46" t="s">
        <v>112</v>
      </c>
      <c r="F538" s="14"/>
      <c r="G538" s="14"/>
      <c r="H538" s="14"/>
      <c r="I538" s="14"/>
      <c r="J538" s="14"/>
      <c r="K538" s="23"/>
      <c r="L538" s="20">
        <v>5000</v>
      </c>
      <c r="M538" s="20">
        <v>0</v>
      </c>
      <c r="N538" s="20">
        <v>5000</v>
      </c>
      <c r="O538" s="20">
        <f>M538/L538*100</f>
        <v>0</v>
      </c>
      <c r="P538" s="20" t="s">
        <v>11</v>
      </c>
    </row>
    <row r="539" spans="3:16" s="2" customFormat="1" ht="12.6" customHeight="1" x14ac:dyDescent="0.2">
      <c r="C539" s="18" t="s">
        <v>26</v>
      </c>
      <c r="D539" s="16">
        <v>621000</v>
      </c>
      <c r="E539" s="47" t="s">
        <v>140</v>
      </c>
      <c r="F539" s="20"/>
      <c r="G539" s="20"/>
      <c r="H539" s="20"/>
      <c r="I539" s="20"/>
      <c r="J539" s="20"/>
      <c r="K539" s="21"/>
      <c r="L539" s="14">
        <f>L540</f>
        <v>11500</v>
      </c>
      <c r="M539" s="14">
        <f>M540</f>
        <v>11700</v>
      </c>
      <c r="N539" s="14">
        <f>N540</f>
        <v>12500</v>
      </c>
      <c r="O539" s="14">
        <f t="shared" si="57"/>
        <v>101.7391304347826</v>
      </c>
      <c r="P539" s="14">
        <f>N539/M539*100</f>
        <v>106.83760683760684</v>
      </c>
    </row>
    <row r="540" spans="3:16" s="2" customFormat="1" ht="12.6" customHeight="1" x14ac:dyDescent="0.2">
      <c r="C540" s="18"/>
      <c r="D540" s="19">
        <v>621300</v>
      </c>
      <c r="E540" s="27" t="s">
        <v>262</v>
      </c>
      <c r="F540" s="20"/>
      <c r="G540" s="20"/>
      <c r="H540" s="20"/>
      <c r="I540" s="20"/>
      <c r="J540" s="20"/>
      <c r="K540" s="21"/>
      <c r="L540" s="20">
        <v>11500</v>
      </c>
      <c r="M540" s="20">
        <v>11700</v>
      </c>
      <c r="N540" s="20">
        <v>12500</v>
      </c>
      <c r="O540" s="20">
        <f t="shared" si="57"/>
        <v>101.7391304347826</v>
      </c>
      <c r="P540" s="20">
        <f>N540/M540*100</f>
        <v>106.83760683760684</v>
      </c>
    </row>
    <row r="541" spans="3:16" s="2" customFormat="1" ht="12.6" customHeight="1" x14ac:dyDescent="0.2">
      <c r="C541" s="18" t="s">
        <v>31</v>
      </c>
      <c r="D541" s="16">
        <v>631000</v>
      </c>
      <c r="E541" s="47" t="s">
        <v>124</v>
      </c>
      <c r="F541" s="14"/>
      <c r="G541" s="14"/>
      <c r="H541" s="14"/>
      <c r="I541" s="14"/>
      <c r="J541" s="14"/>
      <c r="K541" s="23"/>
      <c r="L541" s="14">
        <f>L542</f>
        <v>30000</v>
      </c>
      <c r="M541" s="14">
        <f>M542</f>
        <v>30000</v>
      </c>
      <c r="N541" s="14">
        <f>N542</f>
        <v>0</v>
      </c>
      <c r="O541" s="14">
        <f t="shared" si="57"/>
        <v>100</v>
      </c>
      <c r="P541" s="14">
        <f>N541/M541*100</f>
        <v>0</v>
      </c>
    </row>
    <row r="542" spans="3:16" s="11" customFormat="1" ht="12.6" customHeight="1" x14ac:dyDescent="0.2">
      <c r="C542" s="18"/>
      <c r="D542" s="19">
        <v>631900</v>
      </c>
      <c r="E542" s="27" t="s">
        <v>104</v>
      </c>
      <c r="F542" s="14"/>
      <c r="G542" s="14"/>
      <c r="H542" s="14"/>
      <c r="I542" s="14"/>
      <c r="J542" s="20"/>
      <c r="K542" s="21"/>
      <c r="L542" s="20">
        <v>30000</v>
      </c>
      <c r="M542" s="20">
        <v>30000</v>
      </c>
      <c r="N542" s="20">
        <v>0</v>
      </c>
      <c r="O542" s="20">
        <f t="shared" si="57"/>
        <v>100</v>
      </c>
      <c r="P542" s="20">
        <f>N542/M542*100</f>
        <v>0</v>
      </c>
    </row>
    <row r="543" spans="3:16" s="2" customFormat="1" ht="12.6" customHeight="1" x14ac:dyDescent="0.2">
      <c r="C543" s="18"/>
      <c r="D543" s="19"/>
      <c r="E543" s="47" t="s">
        <v>233</v>
      </c>
      <c r="F543" s="14">
        <v>280000</v>
      </c>
      <c r="G543" s="14" t="e">
        <f>SUM(#REF!+G524+G521)</f>
        <v>#REF!</v>
      </c>
      <c r="H543" s="14" t="e">
        <f>SUM(#REF!+H524+H521)</f>
        <v>#REF!</v>
      </c>
      <c r="I543" s="14" t="e">
        <f>SUM(#REF!+I524+I521)</f>
        <v>#REF!</v>
      </c>
      <c r="J543" s="14" t="e">
        <f>SUM(#REF!+J524+J521+#REF!+#REF!)</f>
        <v>#REF!</v>
      </c>
      <c r="K543" s="23" t="e">
        <f>ROUND(#REF!,0)</f>
        <v>#REF!</v>
      </c>
      <c r="L543" s="14">
        <f>+L524+L521+L533+L535+L537+L539+L541</f>
        <v>229000</v>
      </c>
      <c r="M543" s="14">
        <f>+M524+M521+M533+M535+M537+M539+M541</f>
        <v>217500</v>
      </c>
      <c r="N543" s="14">
        <f>+N524+N521+N533+N535+N537+N539+N541</f>
        <v>197900</v>
      </c>
      <c r="O543" s="14">
        <f t="shared" si="57"/>
        <v>94.978165938864635</v>
      </c>
      <c r="P543" s="14">
        <f>N543/M543*100</f>
        <v>90.988505747126439</v>
      </c>
    </row>
    <row r="544" spans="3:16" s="2" customFormat="1" ht="12.6" customHeight="1" x14ac:dyDescent="0.2">
      <c r="C544" s="18"/>
      <c r="D544" s="19"/>
      <c r="E544" s="47"/>
      <c r="F544" s="14"/>
      <c r="G544" s="14"/>
      <c r="H544" s="14"/>
      <c r="I544" s="14"/>
      <c r="J544" s="14"/>
      <c r="K544" s="23"/>
      <c r="L544" s="14"/>
      <c r="M544" s="14"/>
      <c r="N544" s="14"/>
      <c r="O544" s="14"/>
      <c r="P544" s="14"/>
    </row>
    <row r="545" spans="3:16" s="2" customFormat="1" ht="12.6" customHeight="1" x14ac:dyDescent="0.2">
      <c r="C545" s="18"/>
      <c r="D545" s="19"/>
      <c r="E545" s="47"/>
      <c r="F545" s="14"/>
      <c r="G545" s="14"/>
      <c r="H545" s="14"/>
      <c r="I545" s="14"/>
      <c r="J545" s="14"/>
      <c r="K545" s="23"/>
      <c r="L545" s="14"/>
      <c r="M545" s="14"/>
      <c r="N545" s="14"/>
      <c r="O545" s="14"/>
      <c r="P545" s="14"/>
    </row>
    <row r="546" spans="3:16" s="2" customFormat="1" ht="12.75" customHeight="1" x14ac:dyDescent="0.2">
      <c r="C546" s="18"/>
      <c r="D546" s="19"/>
      <c r="E546" s="47"/>
      <c r="F546" s="14"/>
      <c r="G546" s="14"/>
      <c r="H546" s="14"/>
      <c r="I546" s="14"/>
      <c r="J546" s="14"/>
      <c r="K546" s="23"/>
      <c r="L546" s="14"/>
      <c r="M546" s="14"/>
      <c r="N546" s="14"/>
      <c r="O546" s="48"/>
      <c r="P546" s="48"/>
    </row>
    <row r="547" spans="3:16" s="2" customFormat="1" ht="12.75" customHeight="1" x14ac:dyDescent="0.2">
      <c r="C547" s="19"/>
      <c r="D547" s="19"/>
      <c r="E547" s="47" t="s">
        <v>95</v>
      </c>
      <c r="F547" s="14" t="e">
        <f>SUM(F548:F553)</f>
        <v>#N/A</v>
      </c>
      <c r="G547" s="14" t="e">
        <f>SUM(G548:G553)</f>
        <v>#N/A</v>
      </c>
      <c r="H547" s="14" t="e">
        <f>SUM(H548:H556)</f>
        <v>#N/A</v>
      </c>
      <c r="I547" s="14" t="e">
        <f>SUM(I548:I556)</f>
        <v>#N/A</v>
      </c>
      <c r="J547" s="14" t="e">
        <f>SUM(J548:J556)</f>
        <v>#REF!</v>
      </c>
      <c r="K547" s="23" t="e">
        <f>ROUND(#REF!,0)</f>
        <v>#REF!</v>
      </c>
      <c r="L547" s="14">
        <f>SUM(L548:L556)</f>
        <v>5751600</v>
      </c>
      <c r="M547" s="14">
        <f>SUM(M548:M556)</f>
        <v>5914100</v>
      </c>
      <c r="N547" s="14">
        <f>SUM(N548:N556)</f>
        <v>5630000</v>
      </c>
      <c r="O547" s="14">
        <f t="shared" ref="O547:O564" si="59">M547/L547*100</f>
        <v>102.82530078586829</v>
      </c>
      <c r="P547" s="14">
        <f t="shared" ref="P547:P564" si="60">N547/M547*100</f>
        <v>95.196225968448289</v>
      </c>
    </row>
    <row r="548" spans="3:16" s="2" customFormat="1" ht="12.75" customHeight="1" x14ac:dyDescent="0.2">
      <c r="C548" s="19"/>
      <c r="D548" s="19"/>
      <c r="E548" s="27" t="s">
        <v>310</v>
      </c>
      <c r="F548" s="20" t="e">
        <f>NA()</f>
        <v>#N/A</v>
      </c>
      <c r="G548" s="20" t="e">
        <f>NA()</f>
        <v>#N/A</v>
      </c>
      <c r="H548" s="20" t="e">
        <f>NA()</f>
        <v>#N/A</v>
      </c>
      <c r="I548" s="20" t="e">
        <f>NA()</f>
        <v>#N/A</v>
      </c>
      <c r="J548" s="20" t="e">
        <f>J250+J254</f>
        <v>#REF!</v>
      </c>
      <c r="K548" s="21" t="e">
        <f>ROUND(#REF!,0)</f>
        <v>#REF!</v>
      </c>
      <c r="L548" s="20">
        <f>L250+L254</f>
        <v>154000</v>
      </c>
      <c r="M548" s="20">
        <f>M250+M254</f>
        <v>180000</v>
      </c>
      <c r="N548" s="20">
        <f>N250+N254</f>
        <v>151500</v>
      </c>
      <c r="O548" s="20">
        <f t="shared" si="59"/>
        <v>116.88311688311688</v>
      </c>
      <c r="P548" s="20">
        <f t="shared" si="60"/>
        <v>84.166666666666671</v>
      </c>
    </row>
    <row r="549" spans="3:16" s="2" customFormat="1" x14ac:dyDescent="0.2">
      <c r="C549" s="19"/>
      <c r="D549" s="19"/>
      <c r="E549" s="27" t="s">
        <v>311</v>
      </c>
      <c r="F549" s="20" t="e">
        <f>F231</f>
        <v>#N/A</v>
      </c>
      <c r="G549" s="20" t="e">
        <f>G231</f>
        <v>#N/A</v>
      </c>
      <c r="H549" s="20" t="e">
        <f>H231</f>
        <v>#N/A</v>
      </c>
      <c r="I549" s="20" t="e">
        <f>I231</f>
        <v>#N/A</v>
      </c>
      <c r="J549" s="20" t="e">
        <f>J231</f>
        <v>#REF!</v>
      </c>
      <c r="K549" s="21" t="e">
        <f>ROUND(#REF!,0)</f>
        <v>#REF!</v>
      </c>
      <c r="L549" s="20">
        <f>L231</f>
        <v>332600</v>
      </c>
      <c r="M549" s="20">
        <f>M231</f>
        <v>325000</v>
      </c>
      <c r="N549" s="20">
        <f>N231</f>
        <v>319000</v>
      </c>
      <c r="O549" s="20">
        <f t="shared" si="59"/>
        <v>97.714972940469039</v>
      </c>
      <c r="P549" s="20">
        <f t="shared" si="60"/>
        <v>98.15384615384616</v>
      </c>
    </row>
    <row r="550" spans="3:16" s="4" customFormat="1" ht="12.95" customHeight="1" x14ac:dyDescent="0.2">
      <c r="C550" s="19"/>
      <c r="D550" s="19"/>
      <c r="E550" s="27" t="s">
        <v>312</v>
      </c>
      <c r="F550" s="20">
        <f>F304</f>
        <v>0</v>
      </c>
      <c r="G550" s="20">
        <f>G304</f>
        <v>0</v>
      </c>
      <c r="H550" s="20" t="e">
        <f>H285</f>
        <v>#N/A</v>
      </c>
      <c r="I550" s="20" t="e">
        <f>I285</f>
        <v>#N/A</v>
      </c>
      <c r="J550" s="20">
        <f>J285</f>
        <v>295000</v>
      </c>
      <c r="K550" s="21" t="e">
        <f>ROUND(#REF!,0)</f>
        <v>#REF!</v>
      </c>
      <c r="L550" s="20">
        <f>L285</f>
        <v>578500</v>
      </c>
      <c r="M550" s="20">
        <f>M285</f>
        <v>581000</v>
      </c>
      <c r="N550" s="20">
        <f>N285</f>
        <v>566700</v>
      </c>
      <c r="O550" s="20">
        <f t="shared" si="59"/>
        <v>100.43215211754537</v>
      </c>
      <c r="P550" s="20">
        <f t="shared" si="60"/>
        <v>97.53872633390705</v>
      </c>
    </row>
    <row r="551" spans="3:16" s="2" customFormat="1" ht="24" x14ac:dyDescent="0.2">
      <c r="C551" s="19"/>
      <c r="D551" s="19"/>
      <c r="E551" s="27" t="s">
        <v>313</v>
      </c>
      <c r="F551" s="20" t="e">
        <f>F338</f>
        <v>#N/A</v>
      </c>
      <c r="G551" s="20" t="e">
        <f>G338</f>
        <v>#N/A</v>
      </c>
      <c r="H551" s="20" t="e">
        <f>H338</f>
        <v>#N/A</v>
      </c>
      <c r="I551" s="20" t="e">
        <f>I338</f>
        <v>#N/A</v>
      </c>
      <c r="J551" s="20">
        <f>J338</f>
        <v>426500</v>
      </c>
      <c r="K551" s="21" t="e">
        <f>ROUND(#REF!,0)</f>
        <v>#REF!</v>
      </c>
      <c r="L551" s="20">
        <f>L338</f>
        <v>625000</v>
      </c>
      <c r="M551" s="20">
        <f>M338</f>
        <v>691000</v>
      </c>
      <c r="N551" s="20">
        <f>N338</f>
        <v>630000</v>
      </c>
      <c r="O551" s="20">
        <f t="shared" si="59"/>
        <v>110.55999999999999</v>
      </c>
      <c r="P551" s="20">
        <f t="shared" si="60"/>
        <v>91.172214182344419</v>
      </c>
    </row>
    <row r="552" spans="3:16" s="2" customFormat="1" ht="24" x14ac:dyDescent="0.2">
      <c r="C552" s="19"/>
      <c r="D552" s="19"/>
      <c r="E552" s="27" t="s">
        <v>314</v>
      </c>
      <c r="F552" s="20" t="e">
        <f>F362</f>
        <v>#N/A</v>
      </c>
      <c r="G552" s="20" t="e">
        <f>G362</f>
        <v>#N/A</v>
      </c>
      <c r="H552" s="20" t="e">
        <f>H369</f>
        <v>#N/A</v>
      </c>
      <c r="I552" s="20" t="e">
        <f>I369</f>
        <v>#N/A</v>
      </c>
      <c r="J552" s="20" t="e">
        <f>J369</f>
        <v>#REF!</v>
      </c>
      <c r="K552" s="21" t="e">
        <f>ROUND(#REF!,0)</f>
        <v>#REF!</v>
      </c>
      <c r="L552" s="20">
        <f>L369</f>
        <v>814600</v>
      </c>
      <c r="M552" s="20">
        <f>M369</f>
        <v>957800</v>
      </c>
      <c r="N552" s="20">
        <f>N369</f>
        <v>744700</v>
      </c>
      <c r="O552" s="20">
        <f t="shared" si="59"/>
        <v>117.5791799656273</v>
      </c>
      <c r="P552" s="20">
        <f t="shared" si="60"/>
        <v>77.751096262267694</v>
      </c>
    </row>
    <row r="553" spans="3:16" s="2" customFormat="1" ht="12.95" customHeight="1" x14ac:dyDescent="0.2">
      <c r="C553" s="19"/>
      <c r="D553" s="19"/>
      <c r="E553" s="27" t="s">
        <v>315</v>
      </c>
      <c r="F553" s="20" t="e">
        <f>NA()</f>
        <v>#N/A</v>
      </c>
      <c r="G553" s="20" t="e">
        <f>NA()</f>
        <v>#N/A</v>
      </c>
      <c r="H553" s="20" t="e">
        <f>NA()</f>
        <v>#N/A</v>
      </c>
      <c r="I553" s="20" t="e">
        <f>NA()</f>
        <v>#N/A</v>
      </c>
      <c r="J553" s="20">
        <f>J295</f>
        <v>25000</v>
      </c>
      <c r="K553" s="21" t="e">
        <f>ROUND(#REF!,0)</f>
        <v>#REF!</v>
      </c>
      <c r="L553" s="20">
        <f>L303</f>
        <v>1867900</v>
      </c>
      <c r="M553" s="20">
        <f>M303</f>
        <v>1921000</v>
      </c>
      <c r="N553" s="20">
        <f>N303</f>
        <v>1912300</v>
      </c>
      <c r="O553" s="20">
        <f t="shared" si="59"/>
        <v>102.84276460195943</v>
      </c>
      <c r="P553" s="20">
        <f t="shared" si="60"/>
        <v>99.547110879750136</v>
      </c>
    </row>
    <row r="554" spans="3:16" s="2" customFormat="1" x14ac:dyDescent="0.2">
      <c r="C554" s="19"/>
      <c r="D554" s="19"/>
      <c r="E554" s="27" t="s">
        <v>123</v>
      </c>
      <c r="F554" s="20"/>
      <c r="G554" s="20"/>
      <c r="H554" s="20"/>
      <c r="I554" s="20"/>
      <c r="J554" s="20"/>
      <c r="K554" s="21"/>
      <c r="L554" s="20">
        <f>L375</f>
        <v>3000</v>
      </c>
      <c r="M554" s="20">
        <f>M375</f>
        <v>2000</v>
      </c>
      <c r="N554" s="20">
        <f>N375</f>
        <v>3000</v>
      </c>
      <c r="O554" s="20">
        <f t="shared" si="59"/>
        <v>66.666666666666657</v>
      </c>
      <c r="P554" s="20">
        <f t="shared" si="60"/>
        <v>150</v>
      </c>
    </row>
    <row r="555" spans="3:16" s="2" customFormat="1" x14ac:dyDescent="0.2">
      <c r="C555" s="19"/>
      <c r="D555" s="19"/>
      <c r="E555" s="27" t="s">
        <v>198</v>
      </c>
      <c r="F555" s="20"/>
      <c r="G555" s="20"/>
      <c r="H555" s="20"/>
      <c r="I555" s="20"/>
      <c r="J555" s="20"/>
      <c r="K555" s="21"/>
      <c r="L555" s="20">
        <f>L390</f>
        <v>55000</v>
      </c>
      <c r="M555" s="20">
        <f>M390</f>
        <v>47000</v>
      </c>
      <c r="N555" s="20">
        <f>N390</f>
        <v>48000</v>
      </c>
      <c r="O555" s="20">
        <f t="shared" si="59"/>
        <v>85.454545454545453</v>
      </c>
      <c r="P555" s="20">
        <f t="shared" si="60"/>
        <v>102.12765957446808</v>
      </c>
    </row>
    <row r="556" spans="3:16" s="2" customFormat="1" ht="12.95" customHeight="1" x14ac:dyDescent="0.2">
      <c r="C556" s="19"/>
      <c r="D556" s="19"/>
      <c r="E556" s="27" t="s">
        <v>316</v>
      </c>
      <c r="F556" s="20"/>
      <c r="G556" s="20"/>
      <c r="H556" s="20">
        <v>0</v>
      </c>
      <c r="I556" s="20">
        <v>0</v>
      </c>
      <c r="J556" s="20" t="e">
        <f>J408</f>
        <v>#REF!</v>
      </c>
      <c r="K556" s="21" t="e">
        <f>ROUND(#REF!,0)</f>
        <v>#REF!</v>
      </c>
      <c r="L556" s="20">
        <f>L408</f>
        <v>1321000</v>
      </c>
      <c r="M556" s="20">
        <f>M408</f>
        <v>1209300</v>
      </c>
      <c r="N556" s="20">
        <f>N408</f>
        <v>1254800</v>
      </c>
      <c r="O556" s="20">
        <f t="shared" si="59"/>
        <v>91.544284632853902</v>
      </c>
      <c r="P556" s="20">
        <f t="shared" si="60"/>
        <v>103.76250723559085</v>
      </c>
    </row>
    <row r="557" spans="3:16" s="2" customFormat="1" ht="12.95" customHeight="1" x14ac:dyDescent="0.2">
      <c r="C557" s="19"/>
      <c r="D557" s="19"/>
      <c r="E557" s="47" t="s">
        <v>194</v>
      </c>
      <c r="F557" s="14">
        <f>F436</f>
        <v>280000</v>
      </c>
      <c r="G557" s="14">
        <f>G436</f>
        <v>280000</v>
      </c>
      <c r="H557" s="14">
        <f>H436</f>
        <v>369500</v>
      </c>
      <c r="I557" s="14">
        <f>I436</f>
        <v>367500</v>
      </c>
      <c r="J557" s="14" t="e">
        <f>J436</f>
        <v>#REF!</v>
      </c>
      <c r="K557" s="23" t="e">
        <f>ROUND(#REF!,0)</f>
        <v>#REF!</v>
      </c>
      <c r="L557" s="14">
        <f>L436</f>
        <v>1335100</v>
      </c>
      <c r="M557" s="14">
        <f>M436</f>
        <v>1543600</v>
      </c>
      <c r="N557" s="14">
        <f>N436</f>
        <v>1462000</v>
      </c>
      <c r="O557" s="14">
        <f t="shared" si="59"/>
        <v>115.61680772975807</v>
      </c>
      <c r="P557" s="14">
        <f t="shared" si="60"/>
        <v>94.713656387665196</v>
      </c>
    </row>
    <row r="558" spans="3:16" s="2" customFormat="1" ht="12.95" customHeight="1" x14ac:dyDescent="0.2">
      <c r="C558" s="19"/>
      <c r="D558" s="19"/>
      <c r="E558" s="47" t="s">
        <v>195</v>
      </c>
      <c r="F558" s="14" t="e">
        <f>NA()</f>
        <v>#N/A</v>
      </c>
      <c r="G558" s="14" t="e">
        <f>NA()</f>
        <v>#N/A</v>
      </c>
      <c r="H558" s="14" t="e">
        <f>H456</f>
        <v>#N/A</v>
      </c>
      <c r="I558" s="14" t="e">
        <f>I456</f>
        <v>#N/A</v>
      </c>
      <c r="J558" s="14" t="e">
        <f>J456</f>
        <v>#REF!</v>
      </c>
      <c r="K558" s="23" t="e">
        <f>ROUND(#REF!,0)</f>
        <v>#REF!</v>
      </c>
      <c r="L558" s="14">
        <f>L456</f>
        <v>532050</v>
      </c>
      <c r="M558" s="14">
        <f>M456</f>
        <v>493100</v>
      </c>
      <c r="N558" s="14">
        <f>N456</f>
        <v>486300</v>
      </c>
      <c r="O558" s="14">
        <f t="shared" si="59"/>
        <v>92.679259468095097</v>
      </c>
      <c r="P558" s="14">
        <f t="shared" si="60"/>
        <v>98.62096937740823</v>
      </c>
    </row>
    <row r="559" spans="3:16" s="2" customFormat="1" ht="12.95" customHeight="1" x14ac:dyDescent="0.2">
      <c r="C559" s="19"/>
      <c r="D559" s="19"/>
      <c r="E559" s="47" t="s">
        <v>196</v>
      </c>
      <c r="F559" s="14">
        <f>F469</f>
        <v>70000</v>
      </c>
      <c r="G559" s="14" t="e">
        <f>G469</f>
        <v>#N/A</v>
      </c>
      <c r="H559" s="14" t="e">
        <f>H469</f>
        <v>#VALUE!</v>
      </c>
      <c r="I559" s="14" t="e">
        <f>I469</f>
        <v>#VALUE!</v>
      </c>
      <c r="J559" s="14" t="e">
        <f>J469</f>
        <v>#REF!</v>
      </c>
      <c r="K559" s="23" t="e">
        <f>ROUND(#REF!,0)</f>
        <v>#REF!</v>
      </c>
      <c r="L559" s="14">
        <f>L469</f>
        <v>76300</v>
      </c>
      <c r="M559" s="14">
        <f>M469</f>
        <v>66400</v>
      </c>
      <c r="N559" s="14">
        <f>N469</f>
        <v>57700</v>
      </c>
      <c r="O559" s="14">
        <f t="shared" si="59"/>
        <v>87.024901703800779</v>
      </c>
      <c r="P559" s="14">
        <f t="shared" si="60"/>
        <v>86.897590361445793</v>
      </c>
    </row>
    <row r="560" spans="3:16" s="2" customFormat="1" ht="12.95" customHeight="1" x14ac:dyDescent="0.2">
      <c r="C560" s="19"/>
      <c r="D560" s="19"/>
      <c r="E560" s="47" t="s">
        <v>199</v>
      </c>
      <c r="F560" s="14">
        <f>F487</f>
        <v>120000</v>
      </c>
      <c r="G560" s="14" t="e">
        <f>G487</f>
        <v>#N/A</v>
      </c>
      <c r="H560" s="14" t="e">
        <f>H487</f>
        <v>#REF!</v>
      </c>
      <c r="I560" s="14" t="e">
        <f>I487</f>
        <v>#REF!</v>
      </c>
      <c r="J560" s="14" t="e">
        <f>J487</f>
        <v>#REF!</v>
      </c>
      <c r="K560" s="23" t="e">
        <f>ROUND(#REF!,0)</f>
        <v>#REF!</v>
      </c>
      <c r="L560" s="14">
        <f>L487</f>
        <v>89250</v>
      </c>
      <c r="M560" s="14">
        <f>M487</f>
        <v>88600</v>
      </c>
      <c r="N560" s="14">
        <f>N487</f>
        <v>92000</v>
      </c>
      <c r="O560" s="14">
        <f t="shared" si="59"/>
        <v>99.271708683473392</v>
      </c>
      <c r="P560" s="14">
        <f t="shared" si="60"/>
        <v>103.83747178329573</v>
      </c>
    </row>
    <row r="561" spans="3:16" s="2" customFormat="1" ht="12.95" customHeight="1" x14ac:dyDescent="0.2">
      <c r="C561" s="19"/>
      <c r="D561" s="19"/>
      <c r="E561" s="47" t="s">
        <v>197</v>
      </c>
      <c r="F561" s="14"/>
      <c r="G561" s="14"/>
      <c r="H561" s="14" t="e">
        <f>H501</f>
        <v>#REF!</v>
      </c>
      <c r="I561" s="14" t="e">
        <f>I501</f>
        <v>#REF!</v>
      </c>
      <c r="J561" s="14" t="e">
        <f>J501</f>
        <v>#REF!</v>
      </c>
      <c r="K561" s="23" t="e">
        <f>ROUND(#REF!,0)</f>
        <v>#REF!</v>
      </c>
      <c r="L561" s="14">
        <f>L501</f>
        <v>19800</v>
      </c>
      <c r="M561" s="14">
        <f>M501</f>
        <v>19800</v>
      </c>
      <c r="N561" s="14">
        <f>N501</f>
        <v>20500</v>
      </c>
      <c r="O561" s="14">
        <f t="shared" si="59"/>
        <v>100</v>
      </c>
      <c r="P561" s="14">
        <f t="shared" si="60"/>
        <v>103.53535353535352</v>
      </c>
    </row>
    <row r="562" spans="3:16" s="2" customFormat="1" ht="12.95" customHeight="1" x14ac:dyDescent="0.2">
      <c r="C562" s="19"/>
      <c r="D562" s="19"/>
      <c r="E562" s="47" t="s">
        <v>244</v>
      </c>
      <c r="F562" s="14"/>
      <c r="G562" s="14"/>
      <c r="H562" s="14"/>
      <c r="I562" s="14"/>
      <c r="J562" s="14"/>
      <c r="K562" s="23"/>
      <c r="L562" s="14">
        <f>L543</f>
        <v>229000</v>
      </c>
      <c r="M562" s="14">
        <f>M543</f>
        <v>217500</v>
      </c>
      <c r="N562" s="14">
        <f>N543</f>
        <v>197900</v>
      </c>
      <c r="O562" s="14">
        <f t="shared" si="59"/>
        <v>94.978165938864635</v>
      </c>
      <c r="P562" s="14">
        <f t="shared" si="60"/>
        <v>90.988505747126439</v>
      </c>
    </row>
    <row r="563" spans="3:16" s="2" customFormat="1" ht="12.95" customHeight="1" x14ac:dyDescent="0.2">
      <c r="C563" s="19"/>
      <c r="D563" s="19"/>
      <c r="E563" s="47" t="s">
        <v>243</v>
      </c>
      <c r="F563" s="14"/>
      <c r="G563" s="14"/>
      <c r="H563" s="14"/>
      <c r="I563" s="14"/>
      <c r="J563" s="14"/>
      <c r="K563" s="23"/>
      <c r="L563" s="14">
        <f>L517</f>
        <v>51900</v>
      </c>
      <c r="M563" s="14">
        <f>M517</f>
        <v>41900</v>
      </c>
      <c r="N563" s="14">
        <f>N517</f>
        <v>53600</v>
      </c>
      <c r="O563" s="14">
        <f t="shared" si="59"/>
        <v>80.732177263969177</v>
      </c>
      <c r="P563" s="14">
        <f t="shared" si="60"/>
        <v>127.92362768496419</v>
      </c>
    </row>
    <row r="564" spans="3:16" s="2" customFormat="1" ht="12.95" customHeight="1" x14ac:dyDescent="0.2">
      <c r="C564" s="25"/>
      <c r="D564" s="19"/>
      <c r="E564" s="47" t="s">
        <v>96</v>
      </c>
      <c r="F564" s="14" t="e">
        <f>SUM(F557:F561)+F547</f>
        <v>#N/A</v>
      </c>
      <c r="G564" s="14" t="e">
        <f>SUM(G557:G561)+G547</f>
        <v>#N/A</v>
      </c>
      <c r="H564" s="14" t="e">
        <f>SUM(H557:H561)+H547</f>
        <v>#N/A</v>
      </c>
      <c r="I564" s="14" t="e">
        <f>SUM(I557:I561)+I547</f>
        <v>#N/A</v>
      </c>
      <c r="J564" s="14" t="e">
        <f>SUM(J557:J561)+J547</f>
        <v>#REF!</v>
      </c>
      <c r="K564" s="23" t="e">
        <f>ROUND(#REF!,0)</f>
        <v>#REF!</v>
      </c>
      <c r="L564" s="14">
        <f>SUM(L557:L563)+L547</f>
        <v>8085000</v>
      </c>
      <c r="M564" s="14">
        <f>SUM(M557:M563)+M547</f>
        <v>8385000</v>
      </c>
      <c r="N564" s="14">
        <f>SUM(N557:N563)+N547</f>
        <v>8000000</v>
      </c>
      <c r="O564" s="14">
        <f t="shared" si="59"/>
        <v>103.71057513914657</v>
      </c>
      <c r="P564" s="14">
        <f t="shared" si="60"/>
        <v>95.408467501490762</v>
      </c>
    </row>
    <row r="565" spans="3:16" s="2" customFormat="1" ht="12.95" customHeight="1" x14ac:dyDescent="0.2">
      <c r="C565" s="49"/>
      <c r="D565" s="50"/>
      <c r="E565" s="92"/>
      <c r="F565" s="43"/>
      <c r="G565" s="43"/>
      <c r="H565" s="43"/>
      <c r="I565" s="43"/>
      <c r="J565" s="43"/>
      <c r="K565" s="38"/>
      <c r="L565" s="43"/>
      <c r="M565" s="43"/>
      <c r="N565" s="43"/>
      <c r="O565" s="43"/>
      <c r="P565" s="43"/>
    </row>
    <row r="566" spans="3:16" s="2" customFormat="1" ht="12.95" customHeight="1" x14ac:dyDescent="0.2">
      <c r="C566" s="49"/>
      <c r="D566" s="50"/>
      <c r="E566" s="65"/>
      <c r="F566" s="43"/>
      <c r="G566" s="43"/>
      <c r="H566" s="43"/>
      <c r="I566" s="43"/>
      <c r="J566" s="43"/>
      <c r="K566" s="38"/>
      <c r="L566" s="43"/>
      <c r="M566" s="43"/>
      <c r="N566" s="43"/>
      <c r="O566" s="43"/>
      <c r="P566" s="37"/>
    </row>
    <row r="567" spans="3:16" s="2" customFormat="1" ht="12.95" customHeight="1" x14ac:dyDescent="0.2">
      <c r="C567" s="98" t="s">
        <v>62</v>
      </c>
      <c r="D567" s="104"/>
      <c r="E567" s="104"/>
      <c r="F567" s="104"/>
      <c r="G567" s="104"/>
      <c r="H567" s="104"/>
      <c r="I567" s="104"/>
      <c r="J567" s="104"/>
      <c r="K567" s="104"/>
      <c r="L567" s="104"/>
      <c r="M567" s="104"/>
      <c r="N567" s="104"/>
      <c r="O567" s="104"/>
      <c r="P567" s="81"/>
    </row>
    <row r="568" spans="3:16" s="2" customFormat="1" ht="12.95" customHeight="1" x14ac:dyDescent="0.2">
      <c r="C568" s="80"/>
      <c r="D568" s="81"/>
      <c r="E568" s="58"/>
      <c r="F568" s="81"/>
      <c r="G568" s="81"/>
      <c r="H568" s="81"/>
      <c r="I568" s="81"/>
      <c r="J568" s="81"/>
      <c r="K568" s="81"/>
      <c r="L568" s="43"/>
      <c r="M568" s="43"/>
      <c r="N568" s="43"/>
      <c r="O568" s="43"/>
      <c r="P568" s="81"/>
    </row>
    <row r="569" spans="3:16" s="2" customFormat="1" ht="12.95" customHeight="1" x14ac:dyDescent="0.2">
      <c r="C569" s="98" t="s">
        <v>206</v>
      </c>
      <c r="D569" s="102"/>
      <c r="E569" s="84"/>
      <c r="F569" s="80"/>
      <c r="G569" s="80"/>
      <c r="H569" s="80"/>
      <c r="I569" s="80"/>
      <c r="J569" s="80"/>
      <c r="K569" s="80"/>
      <c r="L569" s="81"/>
      <c r="M569" s="43"/>
      <c r="N569" s="95"/>
      <c r="O569" s="81"/>
      <c r="P569" s="81"/>
    </row>
    <row r="570" spans="3:16" s="5" customFormat="1" ht="36" x14ac:dyDescent="0.2">
      <c r="C570" s="54"/>
      <c r="D570" s="17" t="s">
        <v>185</v>
      </c>
      <c r="E570" s="17" t="s">
        <v>205</v>
      </c>
      <c r="F570" s="25"/>
      <c r="G570" s="25"/>
      <c r="H570" s="25"/>
      <c r="I570" s="25"/>
      <c r="J570" s="25"/>
      <c r="K570" s="25"/>
      <c r="L570" s="17" t="s">
        <v>326</v>
      </c>
      <c r="M570" s="17" t="s">
        <v>338</v>
      </c>
      <c r="N570" s="17" t="s">
        <v>336</v>
      </c>
      <c r="O570" s="13" t="s">
        <v>329</v>
      </c>
      <c r="P570" s="13" t="s">
        <v>328</v>
      </c>
    </row>
    <row r="571" spans="3:16" s="5" customFormat="1" ht="12" x14ac:dyDescent="0.2">
      <c r="C571" s="54"/>
      <c r="D571" s="16">
        <v>1</v>
      </c>
      <c r="E571" s="17">
        <v>2</v>
      </c>
      <c r="F571" s="16"/>
      <c r="G571" s="16"/>
      <c r="H571" s="16"/>
      <c r="I571" s="16"/>
      <c r="J571" s="16"/>
      <c r="K571" s="16"/>
      <c r="L571" s="42">
        <v>3</v>
      </c>
      <c r="M571" s="17">
        <v>4</v>
      </c>
      <c r="N571" s="42">
        <v>5</v>
      </c>
      <c r="O571" s="42">
        <v>6</v>
      </c>
      <c r="P571" s="42">
        <v>7</v>
      </c>
    </row>
    <row r="572" spans="3:16" s="5" customFormat="1" ht="12" x14ac:dyDescent="0.2">
      <c r="C572" s="54"/>
      <c r="D572" s="40" t="s">
        <v>49</v>
      </c>
      <c r="E572" s="46" t="s">
        <v>50</v>
      </c>
      <c r="F572" s="25"/>
      <c r="G572" s="25"/>
      <c r="H572" s="25"/>
      <c r="I572" s="25"/>
      <c r="J572" s="25"/>
      <c r="K572" s="25"/>
      <c r="L572" s="51">
        <f>L547+L559-L550-L551-L555-L111-L467-L402-L404-L406-L358-L362-L364-L367-L301-L276-L254</f>
        <v>3330600</v>
      </c>
      <c r="M572" s="51">
        <f>M547+M559-M550-M551-M555-M111-M467-M402-M404-M406-M358-M362-M364-M367-M301-M276-M254</f>
        <v>3409000</v>
      </c>
      <c r="N572" s="51">
        <f>N547+N559-N550-N551-N555-N111-N467-N402-N404-N406-N358-N362-N364-N367-N301-N276-N254</f>
        <v>3238300</v>
      </c>
      <c r="O572" s="20">
        <f t="shared" ref="O572:O581" si="61">M572/L572*100</f>
        <v>102.35393022278268</v>
      </c>
      <c r="P572" s="20">
        <f t="shared" ref="P572:P581" si="62">N572/M572*100</f>
        <v>94.992666471105892</v>
      </c>
    </row>
    <row r="573" spans="3:16" s="5" customFormat="1" ht="12" x14ac:dyDescent="0.2">
      <c r="C573" s="54"/>
      <c r="D573" s="40" t="s">
        <v>318</v>
      </c>
      <c r="E573" s="46" t="s">
        <v>319</v>
      </c>
      <c r="F573" s="25"/>
      <c r="G573" s="25"/>
      <c r="H573" s="25"/>
      <c r="I573" s="25"/>
      <c r="J573" s="25"/>
      <c r="K573" s="25"/>
      <c r="L573" s="51">
        <f>L276</f>
        <v>5000</v>
      </c>
      <c r="M573" s="51">
        <f>M276</f>
        <v>17000</v>
      </c>
      <c r="N573" s="51">
        <f>N276</f>
        <v>5000</v>
      </c>
      <c r="O573" s="20">
        <f t="shared" si="61"/>
        <v>340</v>
      </c>
      <c r="P573" s="20">
        <f t="shared" si="62"/>
        <v>29.411764705882355</v>
      </c>
    </row>
    <row r="574" spans="3:16" s="5" customFormat="1" ht="11.25" customHeight="1" x14ac:dyDescent="0.2">
      <c r="C574" s="54"/>
      <c r="D574" s="40" t="s">
        <v>51</v>
      </c>
      <c r="E574" s="46" t="s">
        <v>52</v>
      </c>
      <c r="F574" s="25"/>
      <c r="G574" s="25"/>
      <c r="H574" s="25"/>
      <c r="I574" s="25"/>
      <c r="J574" s="25"/>
      <c r="K574" s="25"/>
      <c r="L574" s="51">
        <f>L555</f>
        <v>55000</v>
      </c>
      <c r="M574" s="51">
        <f>M555</f>
        <v>47000</v>
      </c>
      <c r="N574" s="51">
        <f>N555</f>
        <v>48000</v>
      </c>
      <c r="O574" s="20">
        <f t="shared" si="61"/>
        <v>85.454545454545453</v>
      </c>
      <c r="P574" s="20">
        <f t="shared" si="62"/>
        <v>102.12765957446808</v>
      </c>
    </row>
    <row r="575" spans="3:16" s="5" customFormat="1" ht="11.25" customHeight="1" x14ac:dyDescent="0.2">
      <c r="C575" s="54"/>
      <c r="D575" s="40" t="s">
        <v>350</v>
      </c>
      <c r="E575" s="46" t="s">
        <v>351</v>
      </c>
      <c r="F575" s="25"/>
      <c r="G575" s="25"/>
      <c r="H575" s="25"/>
      <c r="I575" s="25"/>
      <c r="J575" s="25"/>
      <c r="K575" s="25"/>
      <c r="L575" s="51">
        <v>0</v>
      </c>
      <c r="M575" s="51">
        <f>M563</f>
        <v>41900</v>
      </c>
      <c r="N575" s="51">
        <f>N563</f>
        <v>53600</v>
      </c>
      <c r="O575" s="20" t="s">
        <v>11</v>
      </c>
      <c r="P575" s="20">
        <f>N575/M575*100</f>
        <v>127.92362768496419</v>
      </c>
    </row>
    <row r="576" spans="3:16" s="6" customFormat="1" ht="12" x14ac:dyDescent="0.2">
      <c r="C576" s="54"/>
      <c r="D576" s="40" t="s">
        <v>53</v>
      </c>
      <c r="E576" s="46" t="s">
        <v>54</v>
      </c>
      <c r="F576" s="25"/>
      <c r="G576" s="25"/>
      <c r="H576" s="25"/>
      <c r="I576" s="25"/>
      <c r="J576" s="25"/>
      <c r="K576" s="25"/>
      <c r="L576" s="51">
        <f>L367+L364+L362+L358</f>
        <v>214000</v>
      </c>
      <c r="M576" s="51">
        <f>M367+M364+M362+M358</f>
        <v>293500</v>
      </c>
      <c r="N576" s="51">
        <f>N367+N364+N362+N358</f>
        <v>149000</v>
      </c>
      <c r="O576" s="20">
        <f t="shared" si="61"/>
        <v>137.14953271028037</v>
      </c>
      <c r="P576" s="20">
        <f t="shared" si="62"/>
        <v>50.76660988074957</v>
      </c>
    </row>
    <row r="577" spans="3:16" s="6" customFormat="1" ht="12" x14ac:dyDescent="0.2">
      <c r="C577" s="54"/>
      <c r="D577" s="40" t="s">
        <v>320</v>
      </c>
      <c r="E577" s="46" t="s">
        <v>321</v>
      </c>
      <c r="F577" s="25"/>
      <c r="G577" s="25"/>
      <c r="H577" s="25"/>
      <c r="I577" s="25"/>
      <c r="J577" s="25"/>
      <c r="K577" s="25"/>
      <c r="L577" s="51">
        <f>L322</f>
        <v>60000</v>
      </c>
      <c r="M577" s="51">
        <f>M322</f>
        <v>60000</v>
      </c>
      <c r="N577" s="51">
        <f>N322</f>
        <v>57000</v>
      </c>
      <c r="O577" s="20">
        <f t="shared" si="61"/>
        <v>100</v>
      </c>
      <c r="P577" s="20">
        <f t="shared" si="62"/>
        <v>95</v>
      </c>
    </row>
    <row r="578" spans="3:16" s="5" customFormat="1" ht="12" x14ac:dyDescent="0.2">
      <c r="C578" s="54"/>
      <c r="D578" s="40" t="s">
        <v>55</v>
      </c>
      <c r="E578" s="46" t="s">
        <v>56</v>
      </c>
      <c r="F578" s="25"/>
      <c r="G578" s="25"/>
      <c r="H578" s="25"/>
      <c r="I578" s="25"/>
      <c r="J578" s="25"/>
      <c r="K578" s="25"/>
      <c r="L578" s="51">
        <f>L561+L551+L563+L562-L539-L541-L322</f>
        <v>824200</v>
      </c>
      <c r="M578" s="51">
        <f>M561+M551+M562-M539-M541-M322</f>
        <v>826600</v>
      </c>
      <c r="N578" s="51">
        <f>N561+N551+N562-N539-N541-N322</f>
        <v>778900</v>
      </c>
      <c r="O578" s="20">
        <f t="shared" si="61"/>
        <v>100.29119145838388</v>
      </c>
      <c r="P578" s="20">
        <f t="shared" si="62"/>
        <v>94.229373336559391</v>
      </c>
    </row>
    <row r="579" spans="3:16" s="5" customFormat="1" ht="12" x14ac:dyDescent="0.2">
      <c r="C579" s="54"/>
      <c r="D579" s="40" t="s">
        <v>57</v>
      </c>
      <c r="E579" s="46" t="s">
        <v>58</v>
      </c>
      <c r="F579" s="25"/>
      <c r="G579" s="25"/>
      <c r="H579" s="25"/>
      <c r="I579" s="25"/>
      <c r="J579" s="25"/>
      <c r="K579" s="25"/>
      <c r="L579" s="51">
        <f>L560+L558-L454</f>
        <v>585300</v>
      </c>
      <c r="M579" s="51">
        <f>M560+M558-M454</f>
        <v>568900</v>
      </c>
      <c r="N579" s="51">
        <f>N560+N558-N454</f>
        <v>578300</v>
      </c>
      <c r="O579" s="20">
        <f t="shared" si="61"/>
        <v>97.198018110370754</v>
      </c>
      <c r="P579" s="20">
        <f t="shared" si="62"/>
        <v>101.65231147829144</v>
      </c>
    </row>
    <row r="580" spans="3:16" s="5" customFormat="1" ht="12" x14ac:dyDescent="0.2">
      <c r="C580" s="54"/>
      <c r="D580" s="40" t="s">
        <v>59</v>
      </c>
      <c r="E580" s="46" t="s">
        <v>60</v>
      </c>
      <c r="F580" s="25"/>
      <c r="G580" s="25"/>
      <c r="H580" s="25"/>
      <c r="I580" s="25"/>
      <c r="J580" s="25"/>
      <c r="K580" s="25"/>
      <c r="L580" s="51">
        <f>L557+L550-L432</f>
        <v>1883600</v>
      </c>
      <c r="M580" s="51">
        <f>M557+M550-M432-M434</f>
        <v>2069700</v>
      </c>
      <c r="N580" s="51">
        <f>N557+N550-N432-N434</f>
        <v>2008550</v>
      </c>
      <c r="O580" s="20">
        <f t="shared" si="61"/>
        <v>109.88001698874497</v>
      </c>
      <c r="P580" s="20">
        <f t="shared" si="62"/>
        <v>97.045465526404797</v>
      </c>
    </row>
    <row r="581" spans="3:16" s="5" customFormat="1" ht="12" x14ac:dyDescent="0.2">
      <c r="C581" s="85"/>
      <c r="D581" s="18"/>
      <c r="E581" s="15" t="s">
        <v>61</v>
      </c>
      <c r="F581" s="86"/>
      <c r="G581" s="86"/>
      <c r="H581" s="86"/>
      <c r="I581" s="86"/>
      <c r="J581" s="86"/>
      <c r="K581" s="86"/>
      <c r="L581" s="87">
        <f>SUM(L572:L580)</f>
        <v>6957700</v>
      </c>
      <c r="M581" s="87">
        <f>SUM(M572:M580)</f>
        <v>7333600</v>
      </c>
      <c r="N581" s="87">
        <f>SUM(N572:N580)</f>
        <v>6916650</v>
      </c>
      <c r="O581" s="14">
        <f t="shared" si="61"/>
        <v>105.40264742659211</v>
      </c>
      <c r="P581" s="14">
        <f t="shared" si="62"/>
        <v>94.314524926366317</v>
      </c>
    </row>
    <row r="582" spans="3:16" s="5" customFormat="1" ht="12" x14ac:dyDescent="0.2">
      <c r="C582" s="52"/>
      <c r="D582" s="88"/>
      <c r="E582" s="65"/>
      <c r="F582" s="89"/>
      <c r="G582" s="89"/>
      <c r="H582" s="89"/>
      <c r="I582" s="89"/>
      <c r="J582" s="89"/>
      <c r="K582" s="89"/>
      <c r="L582" s="83"/>
      <c r="M582" s="90"/>
      <c r="N582" s="94"/>
      <c r="O582" s="83"/>
      <c r="P582" s="83"/>
    </row>
    <row r="583" spans="3:16" s="5" customFormat="1" ht="12.75" customHeight="1" x14ac:dyDescent="0.2">
      <c r="C583" s="98" t="s">
        <v>200</v>
      </c>
      <c r="D583" s="100"/>
      <c r="E583" s="67"/>
      <c r="F583" s="83"/>
      <c r="G583" s="83"/>
      <c r="H583" s="83"/>
      <c r="I583" s="83"/>
      <c r="J583" s="83"/>
      <c r="K583" s="83"/>
      <c r="L583" s="83"/>
      <c r="M583" s="83"/>
      <c r="N583" s="94"/>
      <c r="O583" s="83"/>
      <c r="P583" s="83"/>
    </row>
    <row r="584" spans="3:16" s="7" customFormat="1" ht="36" x14ac:dyDescent="0.2">
      <c r="C584" s="54"/>
      <c r="D584" s="17" t="s">
        <v>185</v>
      </c>
      <c r="E584" s="17" t="s">
        <v>205</v>
      </c>
      <c r="F584" s="25"/>
      <c r="G584" s="25"/>
      <c r="H584" s="25"/>
      <c r="I584" s="25"/>
      <c r="J584" s="25"/>
      <c r="K584" s="25"/>
      <c r="L584" s="17" t="s">
        <v>326</v>
      </c>
      <c r="M584" s="17" t="s">
        <v>338</v>
      </c>
      <c r="N584" s="17" t="s">
        <v>336</v>
      </c>
      <c r="O584" s="13" t="s">
        <v>329</v>
      </c>
      <c r="P584" s="13" t="s">
        <v>328</v>
      </c>
    </row>
    <row r="585" spans="3:16" s="7" customFormat="1" ht="12.75" customHeight="1" x14ac:dyDescent="0.2">
      <c r="C585" s="54"/>
      <c r="D585" s="16">
        <v>1</v>
      </c>
      <c r="E585" s="17">
        <v>2</v>
      </c>
      <c r="F585" s="16"/>
      <c r="G585" s="16"/>
      <c r="H585" s="16"/>
      <c r="I585" s="16"/>
      <c r="J585" s="16"/>
      <c r="K585" s="16"/>
      <c r="L585" s="42">
        <v>3</v>
      </c>
      <c r="M585" s="17">
        <v>4</v>
      </c>
      <c r="N585" s="42">
        <v>5</v>
      </c>
      <c r="O585" s="42">
        <v>6</v>
      </c>
      <c r="P585" s="42">
        <v>7</v>
      </c>
    </row>
    <row r="586" spans="3:16" s="11" customFormat="1" x14ac:dyDescent="0.2">
      <c r="C586" s="54"/>
      <c r="D586" s="40" t="s">
        <v>201</v>
      </c>
      <c r="E586" s="46" t="s">
        <v>210</v>
      </c>
      <c r="F586" s="25"/>
      <c r="G586" s="25"/>
      <c r="H586" s="25"/>
      <c r="I586" s="25"/>
      <c r="J586" s="25"/>
      <c r="K586" s="25"/>
      <c r="L586" s="51">
        <f>L581-L579-L326</f>
        <v>6252400</v>
      </c>
      <c r="M586" s="51">
        <f>M581-M579-M326</f>
        <v>6644700</v>
      </c>
      <c r="N586" s="51">
        <f>N581-N579-N326</f>
        <v>6218350</v>
      </c>
      <c r="O586" s="20">
        <f t="shared" ref="O586:P588" si="63">M586/L586*100</f>
        <v>106.27439063399655</v>
      </c>
      <c r="P586" s="20">
        <f t="shared" si="63"/>
        <v>93.583607988321518</v>
      </c>
    </row>
    <row r="587" spans="3:16" s="33" customFormat="1" ht="12" customHeight="1" x14ac:dyDescent="0.2">
      <c r="C587" s="54"/>
      <c r="D587" s="40" t="s">
        <v>202</v>
      </c>
      <c r="E587" s="46" t="s">
        <v>203</v>
      </c>
      <c r="F587" s="25"/>
      <c r="G587" s="25"/>
      <c r="H587" s="25"/>
      <c r="I587" s="25"/>
      <c r="J587" s="25"/>
      <c r="K587" s="25"/>
      <c r="L587" s="51">
        <f>L579+L326</f>
        <v>705300</v>
      </c>
      <c r="M587" s="51">
        <f>M579+M326</f>
        <v>688900</v>
      </c>
      <c r="N587" s="51">
        <f>N579+N326</f>
        <v>698300</v>
      </c>
      <c r="O587" s="20">
        <f t="shared" si="63"/>
        <v>97.674748334042249</v>
      </c>
      <c r="P587" s="20">
        <f t="shared" si="63"/>
        <v>101.36449412106256</v>
      </c>
    </row>
    <row r="588" spans="3:16" s="34" customFormat="1" ht="12" x14ac:dyDescent="0.2">
      <c r="C588" s="54"/>
      <c r="D588" s="18"/>
      <c r="E588" s="15" t="s">
        <v>204</v>
      </c>
      <c r="F588" s="86"/>
      <c r="G588" s="86"/>
      <c r="H588" s="86"/>
      <c r="I588" s="86"/>
      <c r="J588" s="86"/>
      <c r="K588" s="86"/>
      <c r="L588" s="87">
        <f>SUM(L586:L587)</f>
        <v>6957700</v>
      </c>
      <c r="M588" s="87">
        <f>SUM(M586:M587)</f>
        <v>7333600</v>
      </c>
      <c r="N588" s="87">
        <f>SUM(N586:N587)</f>
        <v>6916650</v>
      </c>
      <c r="O588" s="14">
        <f t="shared" si="63"/>
        <v>105.40264742659211</v>
      </c>
      <c r="P588" s="14">
        <f t="shared" si="63"/>
        <v>94.314524926366317</v>
      </c>
    </row>
    <row r="589" spans="3:16" s="5" customFormat="1" x14ac:dyDescent="0.2">
      <c r="C589" s="35"/>
      <c r="D589" s="36"/>
      <c r="E589" s="55"/>
      <c r="F589" s="35"/>
      <c r="G589" s="35"/>
      <c r="H589" s="35"/>
      <c r="I589" s="35"/>
      <c r="J589" s="35"/>
      <c r="K589" s="35"/>
      <c r="L589" s="83"/>
      <c r="M589" s="35"/>
      <c r="N589" s="94"/>
      <c r="O589" s="11"/>
      <c r="P589" s="49"/>
    </row>
    <row r="590" spans="3:16" x14ac:dyDescent="0.2">
      <c r="C590" s="2"/>
      <c r="D590" s="2"/>
      <c r="E590" s="2"/>
      <c r="F590" s="2"/>
      <c r="G590" s="2"/>
      <c r="H590" s="2"/>
      <c r="I590" s="2"/>
      <c r="J590" s="2"/>
      <c r="K590" s="2"/>
      <c r="L590" s="53"/>
      <c r="N590" s="53"/>
      <c r="O590" s="2"/>
      <c r="P590" s="2"/>
    </row>
    <row r="591" spans="3:16" x14ac:dyDescent="0.2">
      <c r="C591" s="2"/>
      <c r="D591" s="2"/>
      <c r="E591" s="2"/>
      <c r="F591" s="2"/>
      <c r="G591" s="2"/>
      <c r="H591" s="2"/>
      <c r="I591" s="2"/>
      <c r="J591" s="2"/>
      <c r="K591" s="2"/>
      <c r="L591" s="53"/>
      <c r="N591" s="53"/>
      <c r="O591" s="2"/>
      <c r="P591" s="2"/>
    </row>
    <row r="592" spans="3:16" x14ac:dyDescent="0.2">
      <c r="C592" s="2"/>
      <c r="D592" s="2"/>
      <c r="E592" s="2"/>
      <c r="F592" s="2"/>
      <c r="G592" s="2"/>
      <c r="H592" s="2"/>
      <c r="I592" s="2"/>
      <c r="J592" s="2"/>
      <c r="K592" s="2"/>
      <c r="L592" s="53"/>
      <c r="N592" s="53"/>
      <c r="O592" s="2"/>
      <c r="P592" s="2"/>
    </row>
    <row r="593" spans="3:16" x14ac:dyDescent="0.2">
      <c r="C593" s="2"/>
      <c r="D593" s="2"/>
      <c r="E593" s="2"/>
      <c r="F593" s="2"/>
      <c r="G593" s="2"/>
      <c r="H593" s="2"/>
      <c r="I593" s="2"/>
      <c r="J593" s="2"/>
      <c r="K593" s="2"/>
      <c r="L593" s="53"/>
      <c r="N593" s="53"/>
      <c r="O593" s="2"/>
      <c r="P593" s="2"/>
    </row>
  </sheetData>
  <mergeCells count="15">
    <mergeCell ref="O1:P1"/>
    <mergeCell ref="A1:N1"/>
    <mergeCell ref="C583:D583"/>
    <mergeCell ref="C135:N135"/>
    <mergeCell ref="C9:N9"/>
    <mergeCell ref="C133:O133"/>
    <mergeCell ref="C134:O134"/>
    <mergeCell ref="C213:O213"/>
    <mergeCell ref="C214:O214"/>
    <mergeCell ref="C567:O567"/>
    <mergeCell ref="O2:P2"/>
    <mergeCell ref="O3:P3"/>
    <mergeCell ref="C2:N2"/>
    <mergeCell ref="C3:N3"/>
    <mergeCell ref="C569:D569"/>
  </mergeCells>
  <phoneticPr fontId="23" type="noConversion"/>
  <hyperlinks>
    <hyperlink ref="B134" location="a3" display="na vrh"/>
    <hyperlink ref="B214" location="A3" display="na vrh"/>
    <hyperlink ref="B215" location="A3" display="na vrh"/>
    <hyperlink ref="B220" location="b226" display="Rashodi doznake"/>
    <hyperlink ref="B412" location="B263" display="Rashodi doznake"/>
    <hyperlink ref="B441" location="b287" display="Rashodi doznake"/>
    <hyperlink ref="B461" location="b292" display="Rashodi doznake"/>
    <hyperlink ref="B474" location="b305" display="Rashodi doznake"/>
  </hyperlinks>
  <pageMargins left="0.34055118099999998" right="0.39370078740157499" top="0.66929133858267698" bottom="0.82677165354330695" header="0.511811023622047" footer="0.59055118110236204"/>
  <pageSetup paperSize="9" scale="90" orientation="portrait" useFirstPageNumber="1" horizontalDpi="300" verticalDpi="300" r:id="rId1"/>
  <headerFooter alignWithMargins="0">
    <oddFooter>&amp;C- &amp;P -</oddFooter>
  </headerFooter>
  <ignoredErrors>
    <ignoredError sqref="M155:O156 M172:N172 O158:O159 M160:O160 M171:O171 O170 N154:O154 N157:O157 M162:O169 M161:N161 M170 L203:M203 M578" formula="1"/>
    <ignoredError sqref="L158:L159" formulaRange="1"/>
    <ignoredError sqref="M158:N159" formula="1" formulaRange="1"/>
    <ignoredError sqref="P158:P159 P160 P154:P157 N203 P162:P171" evalError="1" formula="1"/>
    <ignoredError sqref="P149:P153 C182:P189 C205:P208 C203:K203 O203:P203 C251:P253 C235:L242 N235:P235 N242:P242 O236:P241 N245:P245 O243:P244 N247:P247 O246:P246 N250:O250 O248:P248 O249 C232:P234 C220:L231 N220:P220 N224:P224 O221:P222 N226:P226 O225:P225 N229 O227:P228 N231:P231 D400:P400 D402:P402 C401:M401 O401:P401 C404:P404 C403:M403 O403:P403 D406:P406 C405:M405 O405:P405 C398:M399 O398:P399 C294:P295 O290:P291 C397:P397 O395:P395 C408:P412 C407:L407 O407:P407 C499:L499 O492:P498 C502:P505 C500:L500 O500:P500 C376:P388 C374:L374 O374 C358:K358 C343:L355 C362:P362 O359 C359:L360 O358:P358 C364:P364 C363:L363 O363:P363 C367:O367 C365:L366 O365:P366 C370:P372 O368 C368:L368 O369:P369 O343:P351 O353:P354 C517:P520 C524:P524 O522:P523 C533:O533 O525:P531 C525:L532 C537:N537 C536:L536 O536:P536 C541:P541 C540:L540 O540:P540 O542:P542 C535:P535 C534:L534 O534 C522:L523 C539:P539 C538:M538 C264:M264 C261:L263 C275:P275 C265:L272 C274:L274 O274:P274 C277:M277 C276:L276 C281:P281 C278:L278 C285:P289 C282:L283 C279:M279 C280:L280 O276:P280 C284:M284 O282:P284 C193:P194 C192:M192 O192:P192 C334:P334 C333:M333 C325:P326 C320:L321 C322:M323 C324:L324 O320:P324 C328:P328 C327:M327 O327:P327 C331:P331 C329:M330 O329:P330 C428:P429 C426:M427 O426:P427 C436:P440 C433:L433 O433:P433 C338:P342 C336:M336 C492:L498 C395:L396 C319:P319 O318:P318 C390:P394 C389:M389 O389:P389 C290:L292 N292:P292 C303:P306 C302:L302 O302:P302 C312:P314 N308:P309 O310:P310 N311:P311 C307:L311 O307:P307 C315:L318 N315:P316 N317 C332:L332 N332:P332 C416:P418 C414:L415 N415:P415 C444:P446 C441:L442 O441:P442 C456:P460 C455:L455 O455:P455 C463:P464 N461:P461 C461:L462 O462:P462 C467:P467 C466:L466 N466:P466 C469:P473 C468:L468 O468:P468 C475:P475 C474:L474 N474:P474 C479:N479 C476:L478 N476:P478 C481:P483 C480:L480 N480:P480 C487:P490 C485:L486 N485:N486 C508:P508 O506:P506 C506:L507 O507 O261:P272 C413:M413 O413:P414 C420:P425 C419:M419 O419:P419 C450:P454 C447:M448 O447:P448 C257:P260 C254:O256 P317 C335:N335 C337:N337 C375:O375 C373:O373 C432:P432 C430:N431 C434:N435 P434:P435 C443:N443 P443 C449:N449 C465:N465 C484:N484 C509:N516 C521:K521 M521:P521 C566:P571 C572:C574 N572:P572 C202:P202 C195:L195 C196:D196 N195:P196 C581:P589 O578:P578 C542:L543 N543:P543 C369:K369 E576:P577 E573:P574 E572:L572 C576:C580 E579:P579 E578:L578 F196:L196 C198:P200 C210:P213 F209:K209 M209:P209 C244:L250 C243:D243 F243:L243 C546:P564 C215:P219 D214:P214 E580:L580 O580:P580 N499:P499 C501:L501 N501:P501 C491:L491 N491:P491 C297:P297 C296:D296 O296:P296 C293:M293 O293:P293 C197:M197 O197:P197 C191:P191 C190:M190 O190:P190 F296:M296 C299:P301 C298:D298 F298:P298" evalError="1"/>
    <ignoredError sqref="D578 D579:D580 D572 D573:D574 D576:D577" evalError="1" numberStoredAsText="1"/>
    <ignoredError sqref="D5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Budžet 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Zlatko Zvizdalo</cp:lastModifiedBy>
  <cp:revision>1</cp:revision>
  <cp:lastPrinted>2021-02-03T11:40:59Z</cp:lastPrinted>
  <dcterms:created xsi:type="dcterms:W3CDTF">2013-11-06T08:04:44Z</dcterms:created>
  <dcterms:modified xsi:type="dcterms:W3CDTF">2021-02-03T14:01:33Z</dcterms:modified>
</cp:coreProperties>
</file>