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rane-PC\Desktop\"/>
    </mc:Choice>
  </mc:AlternateContent>
  <workbookProtection workbookPassword="832E" lockStructure="1"/>
  <bookViews>
    <workbookView xWindow="0" yWindow="0" windowWidth="28800" windowHeight="15165" tabRatio="674" firstSheet="1" activeTab="1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</workbook>
</file>

<file path=xl/calcChain.xml><?xml version="1.0" encoding="utf-8"?>
<calcChain xmlns="http://schemas.openxmlformats.org/spreadsheetml/2006/main">
  <c r="J76" i="14" l="1"/>
  <c r="J59" i="14"/>
  <c r="J52" i="14"/>
  <c r="J26" i="8"/>
  <c r="J25" i="8" l="1"/>
  <c r="J22" i="8"/>
  <c r="J21" i="8"/>
  <c r="L150" i="1" l="1"/>
  <c r="L147" i="1"/>
  <c r="L143" i="1"/>
  <c r="J79" i="1"/>
  <c r="J65" i="1"/>
  <c r="J61" i="1"/>
  <c r="J29" i="1"/>
  <c r="J45" i="2"/>
  <c r="J41" i="2"/>
  <c r="J37" i="2"/>
  <c r="J34" i="2"/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E4" i="34" s="1"/>
  <c r="A5" i="34"/>
  <c r="F5" i="34" s="1"/>
  <c r="A6" i="34"/>
  <c r="E6" i="34" s="1"/>
  <c r="A7" i="34"/>
  <c r="F7" i="34" s="1"/>
  <c r="A8" i="34"/>
  <c r="E8" i="34" s="1"/>
  <c r="A9" i="34"/>
  <c r="F9" i="34" s="1"/>
  <c r="A10" i="34"/>
  <c r="E10" i="34" s="1"/>
  <c r="A11" i="34"/>
  <c r="F11" i="34" s="1"/>
  <c r="A12" i="34"/>
  <c r="E12" i="34" s="1"/>
  <c r="A13" i="34"/>
  <c r="F13" i="34" s="1"/>
  <c r="A14" i="34"/>
  <c r="E14" i="34" s="1"/>
  <c r="A15" i="34"/>
  <c r="F15" i="34" s="1"/>
  <c r="A16" i="34"/>
  <c r="E16" i="34" s="1"/>
  <c r="A17" i="34"/>
  <c r="F17" i="34" s="1"/>
  <c r="A18" i="34"/>
  <c r="E18" i="34" s="1"/>
  <c r="A19" i="34"/>
  <c r="F19" i="34" s="1"/>
  <c r="A20" i="34"/>
  <c r="E20" i="34" s="1"/>
  <c r="A21" i="34"/>
  <c r="F21" i="34" s="1"/>
  <c r="A22" i="34"/>
  <c r="E22" i="34" s="1"/>
  <c r="A23" i="34"/>
  <c r="F23" i="34" s="1"/>
  <c r="A24" i="34"/>
  <c r="E24" i="34" s="1"/>
  <c r="A25" i="34"/>
  <c r="F25" i="34" s="1"/>
  <c r="A26" i="34"/>
  <c r="E26" i="34" s="1"/>
  <c r="A27" i="34"/>
  <c r="F27" i="34" s="1"/>
  <c r="A28" i="34"/>
  <c r="E28" i="34" s="1"/>
  <c r="A29" i="34"/>
  <c r="F29" i="34" s="1"/>
  <c r="A30" i="34"/>
  <c r="E30" i="34" s="1"/>
  <c r="A31" i="34"/>
  <c r="F31" i="34" s="1"/>
  <c r="A32" i="34"/>
  <c r="E32" i="34" s="1"/>
  <c r="A33" i="34"/>
  <c r="F33" i="34" s="1"/>
  <c r="A34" i="34"/>
  <c r="E34" i="34" s="1"/>
  <c r="A35" i="34"/>
  <c r="F35" i="34" s="1"/>
  <c r="A36" i="34"/>
  <c r="E36" i="34" s="1"/>
  <c r="A37" i="34"/>
  <c r="F37" i="34" s="1"/>
  <c r="A38" i="34"/>
  <c r="E38" i="34" s="1"/>
  <c r="A39" i="34"/>
  <c r="F39" i="34" s="1"/>
  <c r="A40" i="34"/>
  <c r="E40" i="34" s="1"/>
  <c r="A41" i="34"/>
  <c r="F41" i="34" s="1"/>
  <c r="A42" i="34"/>
  <c r="E42" i="34" s="1"/>
  <c r="A43" i="34"/>
  <c r="F43" i="34" s="1"/>
  <c r="A44" i="34"/>
  <c r="E44" i="34" s="1"/>
  <c r="A45" i="34"/>
  <c r="F45" i="34" s="1"/>
  <c r="A46" i="34"/>
  <c r="E46" i="34" s="1"/>
  <c r="A47" i="34"/>
  <c r="F47" i="34" s="1"/>
  <c r="A48" i="34"/>
  <c r="E48" i="34" s="1"/>
  <c r="A49" i="34"/>
  <c r="F49" i="34" s="1"/>
  <c r="A50" i="34"/>
  <c r="E50" i="34" s="1"/>
  <c r="A51" i="34"/>
  <c r="F51" i="34" s="1"/>
  <c r="A52" i="34"/>
  <c r="E52" i="34" s="1"/>
  <c r="A53" i="34"/>
  <c r="F53" i="34" s="1"/>
  <c r="A54" i="34"/>
  <c r="E54" i="34" s="1"/>
  <c r="A55" i="34"/>
  <c r="F55" i="34" s="1"/>
  <c r="A56" i="34"/>
  <c r="E56" i="34" s="1"/>
  <c r="A57" i="34"/>
  <c r="F57" i="34" s="1"/>
  <c r="A58" i="34"/>
  <c r="E58" i="34" s="1"/>
  <c r="A59" i="34"/>
  <c r="F59" i="34" s="1"/>
  <c r="A60" i="34"/>
  <c r="E60" i="34" s="1"/>
  <c r="A61" i="34"/>
  <c r="F61" i="34" s="1"/>
  <c r="A62" i="34"/>
  <c r="E62" i="34" s="1"/>
  <c r="A63" i="34"/>
  <c r="F63" i="34" s="1"/>
  <c r="A64" i="34"/>
  <c r="E64" i="34" s="1"/>
  <c r="A65" i="34"/>
  <c r="F65" i="34" s="1"/>
  <c r="A66" i="34"/>
  <c r="E66" i="34" s="1"/>
  <c r="A67" i="34"/>
  <c r="F67" i="34" s="1"/>
  <c r="A68" i="34"/>
  <c r="E68" i="34" s="1"/>
  <c r="A69" i="34"/>
  <c r="F69" i="34" s="1"/>
  <c r="A70" i="34"/>
  <c r="E70" i="34" s="1"/>
  <c r="A71" i="34"/>
  <c r="F71" i="34" s="1"/>
  <c r="A72" i="34"/>
  <c r="E72" i="34" s="1"/>
  <c r="A73" i="34"/>
  <c r="F73" i="34" s="1"/>
  <c r="A74" i="34"/>
  <c r="E74" i="34" s="1"/>
  <c r="A75" i="34"/>
  <c r="F75" i="34" s="1"/>
  <c r="A76" i="34"/>
  <c r="A77" i="34"/>
  <c r="E77" i="34" s="1"/>
  <c r="A78" i="34"/>
  <c r="A79" i="34"/>
  <c r="F79" i="34" s="1"/>
  <c r="A80" i="34"/>
  <c r="A81" i="34"/>
  <c r="E81" i="34" s="1"/>
  <c r="A82" i="34"/>
  <c r="A83" i="34"/>
  <c r="F83" i="34" s="1"/>
  <c r="A84" i="34"/>
  <c r="A85" i="34"/>
  <c r="E85" i="34" s="1"/>
  <c r="A86" i="34"/>
  <c r="A87" i="34"/>
  <c r="F87" i="34" s="1"/>
  <c r="A88" i="34"/>
  <c r="A89" i="34"/>
  <c r="E89" i="34" s="1"/>
  <c r="A90" i="34"/>
  <c r="A91" i="34"/>
  <c r="F91" i="34" s="1"/>
  <c r="A92" i="34"/>
  <c r="A93" i="34"/>
  <c r="E93" i="34" s="1"/>
  <c r="A94" i="34"/>
  <c r="A95" i="34"/>
  <c r="F95" i="34" s="1"/>
  <c r="A96" i="34"/>
  <c r="A97" i="34"/>
  <c r="E97" i="34" s="1"/>
  <c r="A98" i="34"/>
  <c r="A99" i="34"/>
  <c r="F99" i="34" s="1"/>
  <c r="A100" i="34"/>
  <c r="A101" i="34"/>
  <c r="E101" i="34" s="1"/>
  <c r="A102" i="34"/>
  <c r="A103" i="34"/>
  <c r="F103" i="34" s="1"/>
  <c r="A104" i="34"/>
  <c r="A105" i="34"/>
  <c r="E105" i="34" s="1"/>
  <c r="A106" i="34"/>
  <c r="A107" i="34"/>
  <c r="F107" i="34" s="1"/>
  <c r="A108" i="34"/>
  <c r="A109" i="34"/>
  <c r="E109" i="34" s="1"/>
  <c r="A110" i="34"/>
  <c r="A111" i="34"/>
  <c r="F111" i="34" s="1"/>
  <c r="A112" i="34"/>
  <c r="A113" i="34"/>
  <c r="E113" i="34" s="1"/>
  <c r="A114" i="34"/>
  <c r="A115" i="34"/>
  <c r="F115" i="34" s="1"/>
  <c r="A116" i="34"/>
  <c r="A117" i="34"/>
  <c r="E117" i="34" s="1"/>
  <c r="A118" i="34"/>
  <c r="A119" i="34"/>
  <c r="F119" i="34" s="1"/>
  <c r="A120" i="34"/>
  <c r="A121" i="34"/>
  <c r="E121" i="34" s="1"/>
  <c r="A122" i="34"/>
  <c r="A123" i="34"/>
  <c r="F123" i="34" s="1"/>
  <c r="A124" i="34"/>
  <c r="A125" i="34"/>
  <c r="E125" i="34" s="1"/>
  <c r="A126" i="34"/>
  <c r="A127" i="34"/>
  <c r="F127" i="34" s="1"/>
  <c r="A128" i="34"/>
  <c r="A129" i="34"/>
  <c r="E129" i="34" s="1"/>
  <c r="A130" i="34"/>
  <c r="A131" i="34"/>
  <c r="F131" i="34" s="1"/>
  <c r="A132" i="34"/>
  <c r="A133" i="34"/>
  <c r="E133" i="34" s="1"/>
  <c r="A134" i="34"/>
  <c r="A135" i="34"/>
  <c r="F135" i="34" s="1"/>
  <c r="A136" i="34"/>
  <c r="A137" i="34"/>
  <c r="E137" i="34" s="1"/>
  <c r="A138" i="34"/>
  <c r="A139" i="34"/>
  <c r="F139" i="34" s="1"/>
  <c r="A140" i="34"/>
  <c r="A141" i="34"/>
  <c r="E141" i="34" s="1"/>
  <c r="A142" i="34"/>
  <c r="A143" i="34"/>
  <c r="F143" i="34" s="1"/>
  <c r="A144" i="34"/>
  <c r="A145" i="34"/>
  <c r="E145" i="34" s="1"/>
  <c r="A146" i="34"/>
  <c r="A147" i="34"/>
  <c r="F147" i="34" s="1"/>
  <c r="A148" i="34"/>
  <c r="A149" i="34"/>
  <c r="E149" i="34" s="1"/>
  <c r="A150" i="34"/>
  <c r="A151" i="34"/>
  <c r="F151" i="34" s="1"/>
  <c r="A152" i="34"/>
  <c r="A153" i="34"/>
  <c r="E153" i="34" s="1"/>
  <c r="A154" i="34"/>
  <c r="A155" i="34"/>
  <c r="F155" i="34" s="1"/>
  <c r="A156" i="34"/>
  <c r="A157" i="34"/>
  <c r="E157" i="34" s="1"/>
  <c r="A158" i="34"/>
  <c r="A159" i="34"/>
  <c r="F159" i="34" s="1"/>
  <c r="A160" i="34"/>
  <c r="A161" i="34"/>
  <c r="E161" i="34" s="1"/>
  <c r="A162" i="34"/>
  <c r="A163" i="34"/>
  <c r="F163" i="34" s="1"/>
  <c r="A164" i="34"/>
  <c r="A165" i="34"/>
  <c r="E165" i="34" s="1"/>
  <c r="A166" i="34"/>
  <c r="A167" i="34"/>
  <c r="F167" i="34" s="1"/>
  <c r="A168" i="34"/>
  <c r="A169" i="34"/>
  <c r="E169" i="34" s="1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E208" i="34" s="1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E393" i="34" s="1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E415" i="34" s="1"/>
  <c r="E413" i="34" l="1"/>
  <c r="F413" i="34"/>
  <c r="E411" i="34"/>
  <c r="F411" i="34"/>
  <c r="E409" i="34"/>
  <c r="F409" i="34"/>
  <c r="E389" i="34"/>
  <c r="F389" i="34"/>
  <c r="E385" i="34"/>
  <c r="F385" i="34"/>
  <c r="E383" i="34"/>
  <c r="F383" i="34"/>
  <c r="E379" i="34"/>
  <c r="F379" i="34"/>
  <c r="E375" i="34"/>
  <c r="F375" i="34"/>
  <c r="E371" i="34"/>
  <c r="F371" i="34"/>
  <c r="E367" i="34"/>
  <c r="F367" i="34"/>
  <c r="E363" i="34"/>
  <c r="F363" i="34"/>
  <c r="E359" i="34"/>
  <c r="F359" i="34"/>
  <c r="E355" i="34"/>
  <c r="F355" i="34"/>
  <c r="E351" i="34"/>
  <c r="F351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414" i="34"/>
  <c r="F414" i="34"/>
  <c r="E412" i="34"/>
  <c r="F412" i="34"/>
  <c r="E410" i="34"/>
  <c r="F410" i="34"/>
  <c r="E408" i="34"/>
  <c r="F408" i="34"/>
  <c r="E406" i="34"/>
  <c r="F406" i="34"/>
  <c r="E404" i="34"/>
  <c r="E402" i="34"/>
  <c r="F402" i="34"/>
  <c r="E400" i="34"/>
  <c r="F400" i="34"/>
  <c r="E398" i="34"/>
  <c r="F398" i="34"/>
  <c r="E396" i="34"/>
  <c r="E394" i="34"/>
  <c r="F394" i="34"/>
  <c r="E392" i="34"/>
  <c r="F392" i="34"/>
  <c r="E390" i="34"/>
  <c r="F390" i="34"/>
  <c r="E388" i="34"/>
  <c r="F388" i="34"/>
  <c r="E386" i="34"/>
  <c r="F386" i="34"/>
  <c r="E384" i="34"/>
  <c r="F384" i="34"/>
  <c r="E382" i="34"/>
  <c r="F382" i="34"/>
  <c r="E380" i="34"/>
  <c r="F380" i="34"/>
  <c r="E378" i="34"/>
  <c r="F378" i="34"/>
  <c r="E376" i="34"/>
  <c r="F376" i="34"/>
  <c r="E374" i="34"/>
  <c r="F374" i="34"/>
  <c r="E372" i="34"/>
  <c r="F372" i="34"/>
  <c r="E370" i="34"/>
  <c r="F370" i="34"/>
  <c r="E368" i="34"/>
  <c r="F368" i="34"/>
  <c r="E366" i="34"/>
  <c r="F366" i="34"/>
  <c r="E364" i="34"/>
  <c r="F364" i="34"/>
  <c r="E362" i="34"/>
  <c r="F362" i="34"/>
  <c r="E360" i="34"/>
  <c r="F360" i="34"/>
  <c r="E358" i="34"/>
  <c r="F358" i="34"/>
  <c r="E356" i="34"/>
  <c r="F356" i="34"/>
  <c r="E354" i="34"/>
  <c r="F354" i="34"/>
  <c r="E352" i="34"/>
  <c r="F352" i="34"/>
  <c r="E350" i="34"/>
  <c r="F350" i="34"/>
  <c r="E348" i="34"/>
  <c r="F348" i="34"/>
  <c r="E346" i="34"/>
  <c r="F346" i="34"/>
  <c r="E344" i="34"/>
  <c r="F344" i="34"/>
  <c r="E342" i="34"/>
  <c r="F342" i="34"/>
  <c r="E340" i="34"/>
  <c r="F340" i="34"/>
  <c r="E338" i="34"/>
  <c r="F338" i="34"/>
  <c r="E336" i="34"/>
  <c r="F336" i="34"/>
  <c r="E334" i="34"/>
  <c r="F334" i="34"/>
  <c r="E332" i="34"/>
  <c r="F332" i="34"/>
  <c r="E330" i="34"/>
  <c r="F330" i="34"/>
  <c r="E328" i="34"/>
  <c r="F328" i="34"/>
  <c r="E326" i="34"/>
  <c r="F326" i="34"/>
  <c r="E324" i="34"/>
  <c r="F324" i="34"/>
  <c r="E322" i="34"/>
  <c r="F322" i="34"/>
  <c r="E320" i="34"/>
  <c r="F320" i="34"/>
  <c r="E318" i="34"/>
  <c r="F318" i="34"/>
  <c r="E316" i="34"/>
  <c r="F316" i="34"/>
  <c r="E314" i="34"/>
  <c r="F314" i="34"/>
  <c r="E312" i="34"/>
  <c r="F312" i="34"/>
  <c r="E310" i="34"/>
  <c r="F310" i="34"/>
  <c r="E308" i="34"/>
  <c r="F308" i="34"/>
  <c r="E306" i="34"/>
  <c r="F306" i="34"/>
  <c r="E304" i="34"/>
  <c r="F304" i="34"/>
  <c r="E302" i="34"/>
  <c r="F302" i="34"/>
  <c r="E300" i="34"/>
  <c r="F300" i="34"/>
  <c r="E298" i="34"/>
  <c r="F298" i="34"/>
  <c r="E296" i="34"/>
  <c r="F296" i="34"/>
  <c r="E294" i="34"/>
  <c r="F294" i="34"/>
  <c r="E292" i="34"/>
  <c r="F292" i="34"/>
  <c r="E290" i="34"/>
  <c r="F290" i="34"/>
  <c r="E288" i="34"/>
  <c r="F288" i="34"/>
  <c r="E286" i="34"/>
  <c r="F286" i="34"/>
  <c r="E284" i="34"/>
  <c r="F284" i="34"/>
  <c r="E282" i="34"/>
  <c r="F282" i="34"/>
  <c r="E280" i="34"/>
  <c r="F280" i="34"/>
  <c r="E278" i="34"/>
  <c r="F278" i="34"/>
  <c r="E276" i="34"/>
  <c r="F276" i="34"/>
  <c r="E274" i="34"/>
  <c r="F274" i="34"/>
  <c r="E272" i="34"/>
  <c r="F272" i="34"/>
  <c r="E270" i="34"/>
  <c r="F270" i="34"/>
  <c r="E268" i="34"/>
  <c r="F268" i="34"/>
  <c r="E266" i="34"/>
  <c r="F266" i="34"/>
  <c r="E264" i="34"/>
  <c r="F264" i="34"/>
  <c r="E262" i="34"/>
  <c r="F262" i="34"/>
  <c r="E260" i="34"/>
  <c r="F260" i="34"/>
  <c r="E258" i="34"/>
  <c r="F258" i="34"/>
  <c r="E256" i="34"/>
  <c r="F256" i="34"/>
  <c r="E254" i="34"/>
  <c r="F254" i="34"/>
  <c r="E252" i="34"/>
  <c r="F252" i="34"/>
  <c r="E250" i="34"/>
  <c r="F250" i="34"/>
  <c r="E248" i="34"/>
  <c r="F248" i="34"/>
  <c r="E246" i="34"/>
  <c r="F246" i="34"/>
  <c r="E244" i="34"/>
  <c r="F244" i="34"/>
  <c r="E242" i="34"/>
  <c r="F242" i="34"/>
  <c r="E240" i="34"/>
  <c r="F240" i="34"/>
  <c r="E238" i="34"/>
  <c r="F238" i="34"/>
  <c r="E236" i="34"/>
  <c r="F236" i="34"/>
  <c r="E234" i="34"/>
  <c r="F234" i="34"/>
  <c r="E232" i="34"/>
  <c r="F232" i="34"/>
  <c r="E230" i="34"/>
  <c r="F230" i="34"/>
  <c r="E407" i="34"/>
  <c r="E405" i="34"/>
  <c r="F405" i="34"/>
  <c r="E403" i="34"/>
  <c r="F403" i="34"/>
  <c r="E401" i="34"/>
  <c r="F401" i="34"/>
  <c r="E399" i="34"/>
  <c r="F399" i="34"/>
  <c r="E397" i="34"/>
  <c r="F397" i="34"/>
  <c r="E395" i="34"/>
  <c r="F395" i="34"/>
  <c r="E391" i="34"/>
  <c r="F391" i="34"/>
  <c r="E387" i="34"/>
  <c r="F387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7" i="34"/>
  <c r="F347" i="34"/>
  <c r="E343" i="34"/>
  <c r="F343" i="34"/>
  <c r="E339" i="34"/>
  <c r="F339" i="34"/>
  <c r="E335" i="34"/>
  <c r="F335" i="34"/>
  <c r="E331" i="34"/>
  <c r="F331" i="34"/>
  <c r="E327" i="34"/>
  <c r="F327" i="34"/>
  <c r="E323" i="34"/>
  <c r="F323" i="34"/>
  <c r="E319" i="34"/>
  <c r="F319" i="34"/>
  <c r="E228" i="34"/>
  <c r="E226" i="34"/>
  <c r="E224" i="34"/>
  <c r="E222" i="34"/>
  <c r="E220" i="34"/>
  <c r="E218" i="34"/>
  <c r="E216" i="34"/>
  <c r="E214" i="34"/>
  <c r="E212" i="34"/>
  <c r="E210" i="34"/>
  <c r="E206" i="34"/>
  <c r="E204" i="34"/>
  <c r="E202" i="34"/>
  <c r="E200" i="34"/>
  <c r="E198" i="34"/>
  <c r="E196" i="34"/>
  <c r="E194" i="34"/>
  <c r="E192" i="34"/>
  <c r="E190" i="34"/>
  <c r="E188" i="34"/>
  <c r="E186" i="34"/>
  <c r="E184" i="34"/>
  <c r="E182" i="34"/>
  <c r="E180" i="34"/>
  <c r="E178" i="34"/>
  <c r="E176" i="34"/>
  <c r="E174" i="34"/>
  <c r="E172" i="34"/>
  <c r="E170" i="34"/>
  <c r="E168" i="34"/>
  <c r="E166" i="34"/>
  <c r="E164" i="34"/>
  <c r="E162" i="34"/>
  <c r="E160" i="34"/>
  <c r="E158" i="34"/>
  <c r="E156" i="34"/>
  <c r="E154" i="34"/>
  <c r="E152" i="34"/>
  <c r="E150" i="34"/>
  <c r="E148" i="34"/>
  <c r="E146" i="34"/>
  <c r="E144" i="34"/>
  <c r="E142" i="34"/>
  <c r="E140" i="34"/>
  <c r="E138" i="34"/>
  <c r="E136" i="34"/>
  <c r="E134" i="34"/>
  <c r="E132" i="34"/>
  <c r="E130" i="34"/>
  <c r="E128" i="34"/>
  <c r="E126" i="34"/>
  <c r="E124" i="34"/>
  <c r="E122" i="34"/>
  <c r="E120" i="34"/>
  <c r="E118" i="34"/>
  <c r="E116" i="34"/>
  <c r="E114" i="34"/>
  <c r="E112" i="34"/>
  <c r="E110" i="34"/>
  <c r="E108" i="34"/>
  <c r="E106" i="34"/>
  <c r="E104" i="34"/>
  <c r="E102" i="34"/>
  <c r="E100" i="34"/>
  <c r="E98" i="34"/>
  <c r="E96" i="34"/>
  <c r="E94" i="34"/>
  <c r="E92" i="34"/>
  <c r="E90" i="34"/>
  <c r="E88" i="34"/>
  <c r="E86" i="34"/>
  <c r="E84" i="34"/>
  <c r="E82" i="34"/>
  <c r="E80" i="34"/>
  <c r="E78" i="34"/>
  <c r="E76" i="34"/>
  <c r="F4" i="34"/>
  <c r="F6" i="34"/>
  <c r="F8" i="34"/>
  <c r="F10" i="34"/>
  <c r="F12" i="34"/>
  <c r="F14" i="34"/>
  <c r="F16" i="34"/>
  <c r="F18" i="34"/>
  <c r="F20" i="34"/>
  <c r="F22" i="34"/>
  <c r="F24" i="34"/>
  <c r="F26" i="34"/>
  <c r="F28" i="34"/>
  <c r="F30" i="34"/>
  <c r="F32" i="34"/>
  <c r="F34" i="34"/>
  <c r="F36" i="34"/>
  <c r="F38" i="34"/>
  <c r="F40" i="34"/>
  <c r="F42" i="34"/>
  <c r="F44" i="34"/>
  <c r="F46" i="34"/>
  <c r="F48" i="34"/>
  <c r="F50" i="34"/>
  <c r="F52" i="34"/>
  <c r="F54" i="34"/>
  <c r="F56" i="34"/>
  <c r="F58" i="34"/>
  <c r="F60" i="34"/>
  <c r="F62" i="34"/>
  <c r="F64" i="34"/>
  <c r="F66" i="34"/>
  <c r="F68" i="34"/>
  <c r="F70" i="34"/>
  <c r="F72" i="34"/>
  <c r="F74" i="34"/>
  <c r="F76" i="34"/>
  <c r="F78" i="34"/>
  <c r="F80" i="34"/>
  <c r="F82" i="34"/>
  <c r="F84" i="34"/>
  <c r="F86" i="34"/>
  <c r="F88" i="34"/>
  <c r="F90" i="34"/>
  <c r="F92" i="34"/>
  <c r="F94" i="34"/>
  <c r="F96" i="34"/>
  <c r="F98" i="34"/>
  <c r="F100" i="34"/>
  <c r="F102" i="34"/>
  <c r="F104" i="34"/>
  <c r="F106" i="34"/>
  <c r="F108" i="34"/>
  <c r="F110" i="34"/>
  <c r="F112" i="34"/>
  <c r="F114" i="34"/>
  <c r="F116" i="34"/>
  <c r="F118" i="34"/>
  <c r="F120" i="34"/>
  <c r="F122" i="34"/>
  <c r="F124" i="34"/>
  <c r="F126" i="34"/>
  <c r="F128" i="34"/>
  <c r="F130" i="34"/>
  <c r="F132" i="34"/>
  <c r="F134" i="34"/>
  <c r="F136" i="34"/>
  <c r="F138" i="34"/>
  <c r="F140" i="34"/>
  <c r="F142" i="34"/>
  <c r="F144" i="34"/>
  <c r="F146" i="34"/>
  <c r="F148" i="34"/>
  <c r="F150" i="34"/>
  <c r="F152" i="34"/>
  <c r="F154" i="34"/>
  <c r="F156" i="34"/>
  <c r="F158" i="34"/>
  <c r="F160" i="34"/>
  <c r="F162" i="34"/>
  <c r="F164" i="34"/>
  <c r="F166" i="34"/>
  <c r="F168" i="34"/>
  <c r="F170" i="34"/>
  <c r="F172" i="34"/>
  <c r="F174" i="34"/>
  <c r="F176" i="34"/>
  <c r="F178" i="34"/>
  <c r="F180" i="34"/>
  <c r="F182" i="34"/>
  <c r="F184" i="34"/>
  <c r="F186" i="34"/>
  <c r="F188" i="34"/>
  <c r="F190" i="34"/>
  <c r="F192" i="34"/>
  <c r="F194" i="34"/>
  <c r="F196" i="34"/>
  <c r="F198" i="34"/>
  <c r="F200" i="34"/>
  <c r="F202" i="34"/>
  <c r="F204" i="34"/>
  <c r="F206" i="34"/>
  <c r="F208" i="34"/>
  <c r="F210" i="34"/>
  <c r="F212" i="34"/>
  <c r="F214" i="34"/>
  <c r="F216" i="34"/>
  <c r="F218" i="34"/>
  <c r="F220" i="34"/>
  <c r="F222" i="34"/>
  <c r="F224" i="34"/>
  <c r="F226" i="34"/>
  <c r="F228" i="34"/>
  <c r="E5" i="34"/>
  <c r="E7" i="34"/>
  <c r="E9" i="34"/>
  <c r="E11" i="34"/>
  <c r="E13" i="34"/>
  <c r="E15" i="34"/>
  <c r="E17" i="34"/>
  <c r="E19" i="34"/>
  <c r="E21" i="34"/>
  <c r="E23" i="34"/>
  <c r="E25" i="34"/>
  <c r="E27" i="34"/>
  <c r="E29" i="34"/>
  <c r="E31" i="34"/>
  <c r="E33" i="34"/>
  <c r="E35" i="34"/>
  <c r="E37" i="34"/>
  <c r="E39" i="34"/>
  <c r="E41" i="34"/>
  <c r="E43" i="34"/>
  <c r="E45" i="34"/>
  <c r="E47" i="34"/>
  <c r="E49" i="34"/>
  <c r="E51" i="34"/>
  <c r="E53" i="34"/>
  <c r="E55" i="34"/>
  <c r="E57" i="34"/>
  <c r="E59" i="34"/>
  <c r="E61" i="34"/>
  <c r="E63" i="34"/>
  <c r="E65" i="34"/>
  <c r="E67" i="34"/>
  <c r="E69" i="34"/>
  <c r="E71" i="34"/>
  <c r="E73" i="34"/>
  <c r="E75" i="34"/>
  <c r="E79" i="34"/>
  <c r="E83" i="34"/>
  <c r="E87" i="34"/>
  <c r="E91" i="34"/>
  <c r="E95" i="34"/>
  <c r="E99" i="34"/>
  <c r="E103" i="34"/>
  <c r="E107" i="34"/>
  <c r="E111" i="34"/>
  <c r="E115" i="34"/>
  <c r="E119" i="34"/>
  <c r="E123" i="34"/>
  <c r="E127" i="34"/>
  <c r="E131" i="34"/>
  <c r="E135" i="34"/>
  <c r="E139" i="34"/>
  <c r="E143" i="34"/>
  <c r="E147" i="34"/>
  <c r="E151" i="34"/>
  <c r="E155" i="34"/>
  <c r="E159" i="34"/>
  <c r="E163" i="34"/>
  <c r="E167" i="34"/>
  <c r="E315" i="34"/>
  <c r="E313" i="34"/>
  <c r="E311" i="34"/>
  <c r="E309" i="34"/>
  <c r="E307" i="34"/>
  <c r="E305" i="34"/>
  <c r="E303" i="34"/>
  <c r="E301" i="34"/>
  <c r="E299" i="34"/>
  <c r="E297" i="34"/>
  <c r="E295" i="34"/>
  <c r="E293" i="34"/>
  <c r="E291" i="34"/>
  <c r="E289" i="34"/>
  <c r="E287" i="34"/>
  <c r="E285" i="34"/>
  <c r="E283" i="34"/>
  <c r="E281" i="34"/>
  <c r="E279" i="34"/>
  <c r="E277" i="34"/>
  <c r="E275" i="34"/>
  <c r="E273" i="34"/>
  <c r="E271" i="34"/>
  <c r="E269" i="34"/>
  <c r="E267" i="34"/>
  <c r="E265" i="34"/>
  <c r="E263" i="34"/>
  <c r="E261" i="34"/>
  <c r="E259" i="34"/>
  <c r="E257" i="34"/>
  <c r="E255" i="34"/>
  <c r="E253" i="34"/>
  <c r="E251" i="34"/>
  <c r="E249" i="34"/>
  <c r="E247" i="34"/>
  <c r="E245" i="34"/>
  <c r="E243" i="34"/>
  <c r="E241" i="34"/>
  <c r="E239" i="34"/>
  <c r="E237" i="34"/>
  <c r="E235" i="34"/>
  <c r="E233" i="34"/>
  <c r="E231" i="34"/>
  <c r="E229" i="34"/>
  <c r="E227" i="34"/>
  <c r="E225" i="34"/>
  <c r="E223" i="34"/>
  <c r="E221" i="34"/>
  <c r="E219" i="34"/>
  <c r="E217" i="34"/>
  <c r="E215" i="34"/>
  <c r="E213" i="34"/>
  <c r="E211" i="34"/>
  <c r="E209" i="34"/>
  <c r="E207" i="34"/>
  <c r="E205" i="34"/>
  <c r="E203" i="34"/>
  <c r="E201" i="34"/>
  <c r="E199" i="34"/>
  <c r="E197" i="34"/>
  <c r="E195" i="34"/>
  <c r="E193" i="34"/>
  <c r="E191" i="34"/>
  <c r="E189" i="34"/>
  <c r="E187" i="34"/>
  <c r="E185" i="34"/>
  <c r="E183" i="34"/>
  <c r="E181" i="34"/>
  <c r="E179" i="34"/>
  <c r="E177" i="34"/>
  <c r="E175" i="34"/>
  <c r="E173" i="34"/>
  <c r="E171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5" i="34"/>
  <c r="F129" i="34"/>
  <c r="F133" i="34"/>
  <c r="F137" i="34"/>
  <c r="F141" i="34"/>
  <c r="F145" i="34"/>
  <c r="F149" i="34"/>
  <c r="F153" i="34"/>
  <c r="F157" i="34"/>
  <c r="F161" i="34"/>
  <c r="F165" i="34"/>
  <c r="F169" i="34"/>
  <c r="F171" i="34"/>
  <c r="F173" i="34"/>
  <c r="F175" i="34"/>
  <c r="F177" i="34"/>
  <c r="F179" i="34"/>
  <c r="F181" i="34"/>
  <c r="F183" i="34"/>
  <c r="F185" i="34"/>
  <c r="F187" i="34"/>
  <c r="F189" i="34"/>
  <c r="F191" i="34"/>
  <c r="F193" i="34"/>
  <c r="F195" i="34"/>
  <c r="F197" i="34"/>
  <c r="F199" i="34"/>
  <c r="F201" i="34"/>
  <c r="F203" i="34"/>
  <c r="F205" i="34"/>
  <c r="F207" i="34"/>
  <c r="F209" i="34"/>
  <c r="F211" i="34"/>
  <c r="F213" i="34"/>
  <c r="F215" i="34"/>
  <c r="F217" i="34"/>
  <c r="F219" i="34"/>
  <c r="F221" i="34"/>
  <c r="F223" i="34"/>
  <c r="F225" i="34"/>
  <c r="F227" i="34"/>
  <c r="F229" i="34"/>
  <c r="F231" i="34"/>
  <c r="F233" i="34"/>
  <c r="F235" i="34"/>
  <c r="F237" i="34"/>
  <c r="F239" i="34"/>
  <c r="F241" i="34"/>
  <c r="F243" i="34"/>
  <c r="F245" i="34"/>
  <c r="F247" i="34"/>
  <c r="F249" i="34"/>
  <c r="F251" i="34"/>
  <c r="F253" i="34"/>
  <c r="F255" i="34"/>
  <c r="F257" i="34"/>
  <c r="F259" i="34"/>
  <c r="F261" i="34"/>
  <c r="F263" i="34"/>
  <c r="F265" i="34"/>
  <c r="F267" i="34"/>
  <c r="F269" i="34"/>
  <c r="F271" i="34"/>
  <c r="F273" i="34"/>
  <c r="F275" i="34"/>
  <c r="F277" i="34"/>
  <c r="F279" i="34"/>
  <c r="F281" i="34"/>
  <c r="F283" i="34"/>
  <c r="F285" i="34"/>
  <c r="F287" i="34"/>
  <c r="F289" i="34"/>
  <c r="F291" i="34"/>
  <c r="F293" i="34"/>
  <c r="F295" i="34"/>
  <c r="F297" i="34"/>
  <c r="F299" i="34"/>
  <c r="F301" i="34"/>
  <c r="F303" i="34"/>
  <c r="F305" i="34"/>
  <c r="F307" i="34"/>
  <c r="F309" i="34"/>
  <c r="F311" i="34"/>
  <c r="F313" i="34"/>
  <c r="F315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90" i="2" s="1"/>
  <c r="K67" i="2"/>
  <c r="K58" i="2"/>
  <c r="K51" i="2"/>
  <c r="K42" i="2"/>
  <c r="K38" i="2"/>
  <c r="K35" i="2" s="1"/>
  <c r="K127" i="2" s="1"/>
  <c r="K25" i="2"/>
  <c r="K21" i="2"/>
  <c r="K27" i="36"/>
  <c r="K35" i="36" s="1"/>
  <c r="K20" i="36"/>
  <c r="M140" i="1"/>
  <c r="M134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45" i="8" s="1"/>
  <c r="K24" i="8"/>
  <c r="K20" i="8"/>
  <c r="K46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30" i="8" s="1"/>
  <c r="J92" i="2"/>
  <c r="J78" i="2"/>
  <c r="J67" i="2"/>
  <c r="J58" i="2"/>
  <c r="J51" i="2"/>
  <c r="J38" i="2"/>
  <c r="J42" i="2"/>
  <c r="J25" i="2"/>
  <c r="J21" i="2"/>
  <c r="J20" i="2" s="1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/>
  <c r="M51" i="1"/>
  <c r="K51" i="1"/>
  <c r="M40" i="1"/>
  <c r="K40" i="1"/>
  <c r="M34" i="1"/>
  <c r="K34" i="1"/>
  <c r="L34" i="1" s="1"/>
  <c r="M27" i="1"/>
  <c r="K27" i="1"/>
  <c r="M21" i="1"/>
  <c r="K21" i="1"/>
  <c r="J75" i="1"/>
  <c r="M20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Y43" i="32"/>
  <c r="AB43" i="32" s="1"/>
  <c r="D138" i="2" s="1"/>
  <c r="Y37" i="32"/>
  <c r="AA15" i="32"/>
  <c r="Y15" i="32" s="1"/>
  <c r="AA24" i="32"/>
  <c r="Y24" i="32" s="1"/>
  <c r="Y22" i="32"/>
  <c r="AB22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J63" i="8"/>
  <c r="K20" i="1"/>
  <c r="K5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L6" i="1"/>
  <c r="J6" i="14"/>
  <c r="J6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AB15" i="32"/>
  <c r="D330" i="35" s="1"/>
  <c r="AB45" i="32"/>
  <c r="I40" i="36" s="1"/>
  <c r="I40" i="10"/>
  <c r="N6" i="10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D323" i="35"/>
  <c r="C124" i="35"/>
  <c r="C339" i="35"/>
  <c r="C17" i="35"/>
  <c r="C327" i="35"/>
  <c r="C57" i="35"/>
  <c r="D147" i="35"/>
  <c r="D12" i="35"/>
  <c r="J6" i="8"/>
  <c r="K64" i="8" l="1"/>
  <c r="J48" i="2"/>
  <c r="J126" i="2"/>
  <c r="J49" i="2"/>
  <c r="J118" i="2"/>
  <c r="M21" i="10"/>
  <c r="O21" i="10" s="1"/>
  <c r="M50" i="1"/>
  <c r="M81" i="1" s="1"/>
  <c r="M83" i="1" s="1"/>
  <c r="D10" i="10"/>
  <c r="D10" i="2"/>
  <c r="D10" i="14"/>
  <c r="D10" i="1"/>
  <c r="D266" i="35"/>
  <c r="C6" i="38"/>
  <c r="C3" i="38"/>
  <c r="C5" i="38"/>
  <c r="C8" i="38"/>
  <c r="C10" i="38"/>
  <c r="C12" i="38"/>
  <c r="C14" i="38"/>
  <c r="C16" i="38"/>
  <c r="C18" i="38"/>
  <c r="C20" i="38"/>
  <c r="C22" i="38"/>
  <c r="C24" i="38"/>
  <c r="C26" i="38"/>
  <c r="C28" i="38"/>
  <c r="C30" i="38"/>
  <c r="C32" i="38"/>
  <c r="C34" i="38"/>
  <c r="C36" i="38"/>
  <c r="C38" i="38"/>
  <c r="C40" i="38"/>
  <c r="C42" i="38"/>
  <c r="C44" i="38"/>
  <c r="C46" i="38"/>
  <c r="C48" i="38"/>
  <c r="C50" i="38"/>
  <c r="C52" i="38"/>
  <c r="C54" i="38"/>
  <c r="C56" i="38"/>
  <c r="C58" i="38"/>
  <c r="C60" i="38"/>
  <c r="C62" i="38"/>
  <c r="C64" i="38"/>
  <c r="C66" i="38"/>
  <c r="C68" i="38"/>
  <c r="C70" i="38"/>
  <c r="C72" i="38"/>
  <c r="C74" i="38"/>
  <c r="C76" i="38"/>
  <c r="C78" i="38"/>
  <c r="C80" i="38"/>
  <c r="C82" i="38"/>
  <c r="C84" i="38"/>
  <c r="C86" i="38"/>
  <c r="C88" i="38"/>
  <c r="C90" i="38"/>
  <c r="C92" i="38"/>
  <c r="C94" i="38"/>
  <c r="C96" i="38"/>
  <c r="C98" i="38"/>
  <c r="C100" i="38"/>
  <c r="C102" i="38"/>
  <c r="C104" i="38"/>
  <c r="C106" i="38"/>
  <c r="C108" i="38"/>
  <c r="C110" i="38"/>
  <c r="C112" i="38"/>
  <c r="C114" i="38"/>
  <c r="C116" i="38"/>
  <c r="C118" i="38"/>
  <c r="C120" i="38"/>
  <c r="C122" i="38"/>
  <c r="C124" i="38"/>
  <c r="C126" i="38"/>
  <c r="C128" i="38"/>
  <c r="C130" i="38"/>
  <c r="C132" i="38"/>
  <c r="C134" i="38"/>
  <c r="C136" i="38"/>
  <c r="C138" i="38"/>
  <c r="C140" i="38"/>
  <c r="C142" i="38"/>
  <c r="C144" i="38"/>
  <c r="C146" i="38"/>
  <c r="C148" i="38"/>
  <c r="C150" i="38"/>
  <c r="C152" i="38"/>
  <c r="C154" i="38"/>
  <c r="C156" i="38"/>
  <c r="C158" i="38"/>
  <c r="C160" i="38"/>
  <c r="C162" i="38"/>
  <c r="C164" i="38"/>
  <c r="C166" i="38"/>
  <c r="C168" i="38"/>
  <c r="C170" i="38"/>
  <c r="C2" i="38"/>
  <c r="C4" i="38"/>
  <c r="C7" i="38"/>
  <c r="C9" i="38"/>
  <c r="C11" i="38"/>
  <c r="C13" i="38"/>
  <c r="C15" i="38"/>
  <c r="C17" i="38"/>
  <c r="C19" i="38"/>
  <c r="C21" i="38"/>
  <c r="C23" i="38"/>
  <c r="C25" i="38"/>
  <c r="C27" i="38"/>
  <c r="C29" i="38"/>
  <c r="C31" i="38"/>
  <c r="C33" i="38"/>
  <c r="C35" i="38"/>
  <c r="C37" i="38"/>
  <c r="C39" i="38"/>
  <c r="C41" i="38"/>
  <c r="C43" i="38"/>
  <c r="C45" i="38"/>
  <c r="C47" i="38"/>
  <c r="C49" i="38"/>
  <c r="C51" i="38"/>
  <c r="C53" i="38"/>
  <c r="C55" i="38"/>
  <c r="C57" i="38"/>
  <c r="C59" i="38"/>
  <c r="C61" i="38"/>
  <c r="C63" i="38"/>
  <c r="C65" i="38"/>
  <c r="C67" i="38"/>
  <c r="C69" i="38"/>
  <c r="C71" i="38"/>
  <c r="C73" i="38"/>
  <c r="C75" i="38"/>
  <c r="C77" i="38"/>
  <c r="C79" i="38"/>
  <c r="C81" i="38"/>
  <c r="C83" i="38"/>
  <c r="C85" i="38"/>
  <c r="C87" i="38"/>
  <c r="C89" i="38"/>
  <c r="C91" i="38"/>
  <c r="C93" i="38"/>
  <c r="C95" i="38"/>
  <c r="C97" i="38"/>
  <c r="C99" i="38"/>
  <c r="C101" i="38"/>
  <c r="C103" i="38"/>
  <c r="C105" i="38"/>
  <c r="C107" i="38"/>
  <c r="C109" i="38"/>
  <c r="C111" i="38"/>
  <c r="C113" i="38"/>
  <c r="C115" i="38"/>
  <c r="C117" i="38"/>
  <c r="C119" i="38"/>
  <c r="C121" i="38"/>
  <c r="C123" i="38"/>
  <c r="C125" i="38"/>
  <c r="C127" i="38"/>
  <c r="C129" i="38"/>
  <c r="C131" i="38"/>
  <c r="C133" i="38"/>
  <c r="C135" i="38"/>
  <c r="C137" i="38"/>
  <c r="C139" i="38"/>
  <c r="C141" i="38"/>
  <c r="C143" i="38"/>
  <c r="C145" i="38"/>
  <c r="C147" i="38"/>
  <c r="C149" i="38"/>
  <c r="C151" i="38"/>
  <c r="C153" i="38"/>
  <c r="C155" i="38"/>
  <c r="C157" i="38"/>
  <c r="C159" i="38"/>
  <c r="C161" i="38"/>
  <c r="C163" i="38"/>
  <c r="C165" i="38"/>
  <c r="C167" i="38"/>
  <c r="C169" i="38"/>
  <c r="C171" i="38"/>
  <c r="C172" i="38"/>
  <c r="C174" i="38"/>
  <c r="C176" i="38"/>
  <c r="C178" i="38"/>
  <c r="C180" i="38"/>
  <c r="C182" i="38"/>
  <c r="C184" i="38"/>
  <c r="C186" i="38"/>
  <c r="C188" i="38"/>
  <c r="C190" i="38"/>
  <c r="C192" i="38"/>
  <c r="C194" i="38"/>
  <c r="C196" i="38"/>
  <c r="C198" i="38"/>
  <c r="C200" i="38"/>
  <c r="C202" i="38"/>
  <c r="C204" i="38"/>
  <c r="C206" i="38"/>
  <c r="C208" i="38"/>
  <c r="C210" i="38"/>
  <c r="C212" i="38"/>
  <c r="C214" i="38"/>
  <c r="C216" i="38"/>
  <c r="C218" i="38"/>
  <c r="C220" i="38"/>
  <c r="C222" i="38"/>
  <c r="C224" i="38"/>
  <c r="C226" i="38"/>
  <c r="C228" i="38"/>
  <c r="C230" i="38"/>
  <c r="C232" i="38"/>
  <c r="C234" i="38"/>
  <c r="C236" i="38"/>
  <c r="C238" i="38"/>
  <c r="C240" i="38"/>
  <c r="C242" i="38"/>
  <c r="C244" i="38"/>
  <c r="C246" i="38"/>
  <c r="C248" i="38"/>
  <c r="C250" i="38"/>
  <c r="C252" i="38"/>
  <c r="C254" i="38"/>
  <c r="C256" i="38"/>
  <c r="C258" i="38"/>
  <c r="C260" i="38"/>
  <c r="C262" i="38"/>
  <c r="C264" i="38"/>
  <c r="C266" i="38"/>
  <c r="C268" i="38"/>
  <c r="C270" i="38"/>
  <c r="C272" i="38"/>
  <c r="C274" i="38"/>
  <c r="C276" i="38"/>
  <c r="C278" i="38"/>
  <c r="C280" i="38"/>
  <c r="C282" i="38"/>
  <c r="C284" i="38"/>
  <c r="C286" i="38"/>
  <c r="C288" i="38"/>
  <c r="C290" i="38"/>
  <c r="C292" i="38"/>
  <c r="C294" i="38"/>
  <c r="C296" i="38"/>
  <c r="C298" i="38"/>
  <c r="C300" i="38"/>
  <c r="C302" i="38"/>
  <c r="C304" i="38"/>
  <c r="C306" i="38"/>
  <c r="C308" i="38"/>
  <c r="C310" i="38"/>
  <c r="C312" i="38"/>
  <c r="C314" i="38"/>
  <c r="C316" i="38"/>
  <c r="C318" i="38"/>
  <c r="C320" i="38"/>
  <c r="C322" i="38"/>
  <c r="C324" i="38"/>
  <c r="C326" i="38"/>
  <c r="C328" i="38"/>
  <c r="C330" i="38"/>
  <c r="C332" i="38"/>
  <c r="C334" i="38"/>
  <c r="C336" i="38"/>
  <c r="C338" i="38"/>
  <c r="C340" i="38"/>
  <c r="C342" i="38"/>
  <c r="C173" i="38"/>
  <c r="C175" i="38"/>
  <c r="C177" i="38"/>
  <c r="C179" i="38"/>
  <c r="C181" i="38"/>
  <c r="C183" i="38"/>
  <c r="C185" i="38"/>
  <c r="C187" i="38"/>
  <c r="C189" i="38"/>
  <c r="C191" i="38"/>
  <c r="C193" i="38"/>
  <c r="C195" i="38"/>
  <c r="C197" i="38"/>
  <c r="C199" i="38"/>
  <c r="C201" i="38"/>
  <c r="C203" i="38"/>
  <c r="C205" i="38"/>
  <c r="C207" i="38"/>
  <c r="C209" i="38"/>
  <c r="C211" i="38"/>
  <c r="C213" i="38"/>
  <c r="C215" i="38"/>
  <c r="C217" i="38"/>
  <c r="C219" i="38"/>
  <c r="C221" i="38"/>
  <c r="C223" i="38"/>
  <c r="C225" i="38"/>
  <c r="C227" i="38"/>
  <c r="C229" i="38"/>
  <c r="C231" i="38"/>
  <c r="C233" i="38"/>
  <c r="C235" i="38"/>
  <c r="C237" i="38"/>
  <c r="C239" i="38"/>
  <c r="C241" i="38"/>
  <c r="C243" i="38"/>
  <c r="C245" i="38"/>
  <c r="C247" i="38"/>
  <c r="C249" i="38"/>
  <c r="C251" i="38"/>
  <c r="C253" i="38"/>
  <c r="C255" i="38"/>
  <c r="C257" i="38"/>
  <c r="C259" i="38"/>
  <c r="C261" i="38"/>
  <c r="C263" i="38"/>
  <c r="C265" i="38"/>
  <c r="C267" i="38"/>
  <c r="C269" i="38"/>
  <c r="C271" i="38"/>
  <c r="C273" i="38"/>
  <c r="C275" i="38"/>
  <c r="C277" i="38"/>
  <c r="C279" i="38"/>
  <c r="C281" i="38"/>
  <c r="C283" i="38"/>
  <c r="C285" i="38"/>
  <c r="C287" i="38"/>
  <c r="C289" i="38"/>
  <c r="C291" i="38"/>
  <c r="C293" i="38"/>
  <c r="C295" i="38"/>
  <c r="C297" i="38"/>
  <c r="C299" i="38"/>
  <c r="C301" i="38"/>
  <c r="C303" i="38"/>
  <c r="C305" i="38"/>
  <c r="C307" i="38"/>
  <c r="C309" i="38"/>
  <c r="C311" i="38"/>
  <c r="C313" i="38"/>
  <c r="C315" i="38"/>
  <c r="C317" i="38"/>
  <c r="C319" i="38"/>
  <c r="C321" i="38"/>
  <c r="C323" i="38"/>
  <c r="C325" i="38"/>
  <c r="C327" i="38"/>
  <c r="C329" i="38"/>
  <c r="C331" i="38"/>
  <c r="C333" i="38"/>
  <c r="C335" i="38"/>
  <c r="C337" i="38"/>
  <c r="C339" i="38"/>
  <c r="C341" i="38"/>
  <c r="C343" i="38"/>
  <c r="C345" i="38"/>
  <c r="C347" i="38"/>
  <c r="C349" i="38"/>
  <c r="C351" i="38"/>
  <c r="C353" i="38"/>
  <c r="C355" i="38"/>
  <c r="C357" i="38"/>
  <c r="C359" i="38"/>
  <c r="C361" i="38"/>
  <c r="C363" i="38"/>
  <c r="C365" i="38"/>
  <c r="C367" i="38"/>
  <c r="C369" i="38"/>
  <c r="C371" i="38"/>
  <c r="C373" i="38"/>
  <c r="C375" i="38"/>
  <c r="C377" i="38"/>
  <c r="C379" i="38"/>
  <c r="C381" i="38"/>
  <c r="C383" i="38"/>
  <c r="C385" i="38"/>
  <c r="C387" i="38"/>
  <c r="C389" i="38"/>
  <c r="C391" i="38"/>
  <c r="C393" i="38"/>
  <c r="C395" i="38"/>
  <c r="C397" i="38"/>
  <c r="C399" i="38"/>
  <c r="C401" i="38"/>
  <c r="M2" i="38"/>
  <c r="C344" i="38"/>
  <c r="C346" i="38"/>
  <c r="C348" i="38"/>
  <c r="C350" i="38"/>
  <c r="C352" i="38"/>
  <c r="C354" i="38"/>
  <c r="C356" i="38"/>
  <c r="C358" i="38"/>
  <c r="C360" i="38"/>
  <c r="C362" i="38"/>
  <c r="C364" i="38"/>
  <c r="C366" i="38"/>
  <c r="C368" i="38"/>
  <c r="C370" i="38"/>
  <c r="C372" i="38"/>
  <c r="C374" i="38"/>
  <c r="C376" i="38"/>
  <c r="C378" i="38"/>
  <c r="C380" i="38"/>
  <c r="C382" i="38"/>
  <c r="C384" i="38"/>
  <c r="C386" i="38"/>
  <c r="C388" i="38"/>
  <c r="C390" i="38"/>
  <c r="C392" i="38"/>
  <c r="C394" i="38"/>
  <c r="C396" i="38"/>
  <c r="C398" i="38"/>
  <c r="C400" i="38"/>
  <c r="C402" i="38"/>
  <c r="H2" i="35"/>
  <c r="B3" i="35"/>
  <c r="B5" i="35"/>
  <c r="B7" i="35"/>
  <c r="B9" i="35"/>
  <c r="B11" i="35"/>
  <c r="B13" i="35"/>
  <c r="B15" i="35"/>
  <c r="B17" i="35"/>
  <c r="B19" i="35"/>
  <c r="B21" i="35"/>
  <c r="B23" i="35"/>
  <c r="B25" i="35"/>
  <c r="B27" i="35"/>
  <c r="B29" i="35"/>
  <c r="B31" i="35"/>
  <c r="B33" i="35"/>
  <c r="B35" i="35"/>
  <c r="B37" i="35"/>
  <c r="B39" i="35"/>
  <c r="B41" i="35"/>
  <c r="B43" i="35"/>
  <c r="B45" i="35"/>
  <c r="B47" i="35"/>
  <c r="B49" i="35"/>
  <c r="B51" i="35"/>
  <c r="B53" i="35"/>
  <c r="B55" i="35"/>
  <c r="B57" i="35"/>
  <c r="B59" i="35"/>
  <c r="B61" i="35"/>
  <c r="B63" i="35"/>
  <c r="B65" i="35"/>
  <c r="B67" i="35"/>
  <c r="B69" i="35"/>
  <c r="B71" i="35"/>
  <c r="B73" i="35"/>
  <c r="B75" i="35"/>
  <c r="B77" i="35"/>
  <c r="B79" i="35"/>
  <c r="B81" i="35"/>
  <c r="B83" i="35"/>
  <c r="B85" i="35"/>
  <c r="B87" i="35"/>
  <c r="B89" i="35"/>
  <c r="B91" i="35"/>
  <c r="B93" i="35"/>
  <c r="B95" i="35"/>
  <c r="B97" i="35"/>
  <c r="B99" i="35"/>
  <c r="B101" i="35"/>
  <c r="B103" i="35"/>
  <c r="B105" i="35"/>
  <c r="B107" i="35"/>
  <c r="B109" i="35"/>
  <c r="B111" i="35"/>
  <c r="B113" i="35"/>
  <c r="B115" i="35"/>
  <c r="B117" i="35"/>
  <c r="B119" i="35"/>
  <c r="B121" i="35"/>
  <c r="B123" i="35"/>
  <c r="B125" i="35"/>
  <c r="B127" i="35"/>
  <c r="B129" i="35"/>
  <c r="B131" i="35"/>
  <c r="B133" i="35"/>
  <c r="B135" i="35"/>
  <c r="B137" i="35"/>
  <c r="B139" i="35"/>
  <c r="B141" i="35"/>
  <c r="B143" i="35"/>
  <c r="B145" i="35"/>
  <c r="B147" i="35"/>
  <c r="B149" i="35"/>
  <c r="B151" i="35"/>
  <c r="B153" i="35"/>
  <c r="B155" i="35"/>
  <c r="B157" i="35"/>
  <c r="B159" i="35"/>
  <c r="B161" i="35"/>
  <c r="B163" i="35"/>
  <c r="B165" i="35"/>
  <c r="B167" i="35"/>
  <c r="B169" i="35"/>
  <c r="B171" i="35"/>
  <c r="B173" i="35"/>
  <c r="B175" i="35"/>
  <c r="B177" i="35"/>
  <c r="B179" i="35"/>
  <c r="B181" i="35"/>
  <c r="B183" i="35"/>
  <c r="B185" i="35"/>
  <c r="B187" i="35"/>
  <c r="B189" i="35"/>
  <c r="B191" i="35"/>
  <c r="B193" i="35"/>
  <c r="B195" i="35"/>
  <c r="B197" i="35"/>
  <c r="B199" i="35"/>
  <c r="B201" i="35"/>
  <c r="B203" i="35"/>
  <c r="B205" i="35"/>
  <c r="B207" i="35"/>
  <c r="B209" i="35"/>
  <c r="B211" i="35"/>
  <c r="B213" i="35"/>
  <c r="B215" i="35"/>
  <c r="B217" i="35"/>
  <c r="B219" i="35"/>
  <c r="B221" i="35"/>
  <c r="B223" i="35"/>
  <c r="B225" i="35"/>
  <c r="B227" i="35"/>
  <c r="B229" i="35"/>
  <c r="B231" i="35"/>
  <c r="B233" i="35"/>
  <c r="B235" i="35"/>
  <c r="B237" i="35"/>
  <c r="B239" i="35"/>
  <c r="B241" i="35"/>
  <c r="B243" i="35"/>
  <c r="B245" i="35"/>
  <c r="B247" i="35"/>
  <c r="B249" i="35"/>
  <c r="B251" i="35"/>
  <c r="B253" i="35"/>
  <c r="B255" i="35"/>
  <c r="B257" i="35"/>
  <c r="B259" i="35"/>
  <c r="B261" i="35"/>
  <c r="B263" i="35"/>
  <c r="B265" i="35"/>
  <c r="B267" i="35"/>
  <c r="B269" i="35"/>
  <c r="B271" i="35"/>
  <c r="B273" i="35"/>
  <c r="B275" i="35"/>
  <c r="B277" i="35"/>
  <c r="B279" i="35"/>
  <c r="B281" i="35"/>
  <c r="B283" i="35"/>
  <c r="B285" i="35"/>
  <c r="B287" i="35"/>
  <c r="B289" i="35"/>
  <c r="B291" i="35"/>
  <c r="B293" i="35"/>
  <c r="B295" i="35"/>
  <c r="B297" i="35"/>
  <c r="B299" i="35"/>
  <c r="B301" i="35"/>
  <c r="B303" i="35"/>
  <c r="B305" i="35"/>
  <c r="B307" i="35"/>
  <c r="B309" i="35"/>
  <c r="B311" i="35"/>
  <c r="B313" i="35"/>
  <c r="B315" i="35"/>
  <c r="B317" i="35"/>
  <c r="B319" i="35"/>
  <c r="B321" i="35"/>
  <c r="B323" i="35"/>
  <c r="B325" i="35"/>
  <c r="B327" i="35"/>
  <c r="B329" i="35"/>
  <c r="B331" i="35"/>
  <c r="B333" i="35"/>
  <c r="B335" i="35"/>
  <c r="B337" i="35"/>
  <c r="B339" i="35"/>
  <c r="B2" i="35"/>
  <c r="B4" i="35"/>
  <c r="B6" i="35"/>
  <c r="B8" i="35"/>
  <c r="B10" i="35"/>
  <c r="B12" i="35"/>
  <c r="B14" i="35"/>
  <c r="B16" i="35"/>
  <c r="B18" i="35"/>
  <c r="B20" i="35"/>
  <c r="B22" i="35"/>
  <c r="B24" i="35"/>
  <c r="B26" i="35"/>
  <c r="B28" i="35"/>
  <c r="B30" i="35"/>
  <c r="B32" i="35"/>
  <c r="B34" i="35"/>
  <c r="B36" i="35"/>
  <c r="B38" i="35"/>
  <c r="B40" i="35"/>
  <c r="B42" i="35"/>
  <c r="B44" i="35"/>
  <c r="B46" i="35"/>
  <c r="B48" i="35"/>
  <c r="B50" i="35"/>
  <c r="B52" i="35"/>
  <c r="B54" i="35"/>
  <c r="B56" i="35"/>
  <c r="B58" i="35"/>
  <c r="B60" i="35"/>
  <c r="B62" i="35"/>
  <c r="B64" i="35"/>
  <c r="B66" i="35"/>
  <c r="B68" i="35"/>
  <c r="B70" i="35"/>
  <c r="B72" i="35"/>
  <c r="B74" i="35"/>
  <c r="B76" i="35"/>
  <c r="B78" i="35"/>
  <c r="B80" i="35"/>
  <c r="B82" i="35"/>
  <c r="B84" i="35"/>
  <c r="B86" i="35"/>
  <c r="B88" i="35"/>
  <c r="B90" i="35"/>
  <c r="B92" i="35"/>
  <c r="B94" i="35"/>
  <c r="B96" i="35"/>
  <c r="B98" i="35"/>
  <c r="B100" i="35"/>
  <c r="B102" i="35"/>
  <c r="B104" i="35"/>
  <c r="B106" i="35"/>
  <c r="B108" i="35"/>
  <c r="B110" i="35"/>
  <c r="B112" i="35"/>
  <c r="B114" i="35"/>
  <c r="B116" i="35"/>
  <c r="B118" i="35"/>
  <c r="B120" i="35"/>
  <c r="B122" i="35"/>
  <c r="B124" i="35"/>
  <c r="B126" i="35"/>
  <c r="B128" i="35"/>
  <c r="B130" i="35"/>
  <c r="B132" i="35"/>
  <c r="B134" i="35"/>
  <c r="B136" i="35"/>
  <c r="B138" i="35"/>
  <c r="B140" i="35"/>
  <c r="B142" i="35"/>
  <c r="B144" i="35"/>
  <c r="B146" i="35"/>
  <c r="B148" i="35"/>
  <c r="B150" i="35"/>
  <c r="B152" i="35"/>
  <c r="B154" i="35"/>
  <c r="B156" i="35"/>
  <c r="B158" i="35"/>
  <c r="B160" i="35"/>
  <c r="B162" i="35"/>
  <c r="B164" i="35"/>
  <c r="B166" i="35"/>
  <c r="B168" i="35"/>
  <c r="B170" i="35"/>
  <c r="B172" i="35"/>
  <c r="B174" i="35"/>
  <c r="B176" i="35"/>
  <c r="B178" i="35"/>
  <c r="B180" i="35"/>
  <c r="B182" i="35"/>
  <c r="B184" i="35"/>
  <c r="B186" i="35"/>
  <c r="B188" i="35"/>
  <c r="B190" i="35"/>
  <c r="B192" i="35"/>
  <c r="B194" i="35"/>
  <c r="B196" i="35"/>
  <c r="B198" i="35"/>
  <c r="B200" i="35"/>
  <c r="B202" i="35"/>
  <c r="B204" i="35"/>
  <c r="B206" i="35"/>
  <c r="B208" i="35"/>
  <c r="B210" i="35"/>
  <c r="B212" i="35"/>
  <c r="B214" i="35"/>
  <c r="B216" i="35"/>
  <c r="B218" i="35"/>
  <c r="B220" i="35"/>
  <c r="B222" i="35"/>
  <c r="B224" i="35"/>
  <c r="B226" i="35"/>
  <c r="B228" i="35"/>
  <c r="B230" i="35"/>
  <c r="B232" i="35"/>
  <c r="B234" i="35"/>
  <c r="B236" i="35"/>
  <c r="B238" i="35"/>
  <c r="B240" i="35"/>
  <c r="B242" i="35"/>
  <c r="B244" i="35"/>
  <c r="B246" i="35"/>
  <c r="B248" i="35"/>
  <c r="B250" i="35"/>
  <c r="B252" i="35"/>
  <c r="B254" i="35"/>
  <c r="B256" i="35"/>
  <c r="B258" i="35"/>
  <c r="B260" i="35"/>
  <c r="B262" i="35"/>
  <c r="B264" i="35"/>
  <c r="B266" i="35"/>
  <c r="B268" i="35"/>
  <c r="B270" i="35"/>
  <c r="B272" i="35"/>
  <c r="B274" i="35"/>
  <c r="B276" i="35"/>
  <c r="B278" i="35"/>
  <c r="B280" i="35"/>
  <c r="B282" i="35"/>
  <c r="B284" i="35"/>
  <c r="B286" i="35"/>
  <c r="B288" i="35"/>
  <c r="B290" i="35"/>
  <c r="B292" i="35"/>
  <c r="B294" i="35"/>
  <c r="B296" i="35"/>
  <c r="B298" i="35"/>
  <c r="B300" i="35"/>
  <c r="B302" i="35"/>
  <c r="B304" i="35"/>
  <c r="B306" i="35"/>
  <c r="B308" i="35"/>
  <c r="B310" i="35"/>
  <c r="B312" i="35"/>
  <c r="B314" i="35"/>
  <c r="B316" i="35"/>
  <c r="B318" i="35"/>
  <c r="B320" i="35"/>
  <c r="B322" i="35"/>
  <c r="B324" i="35"/>
  <c r="B326" i="35"/>
  <c r="B328" i="35"/>
  <c r="B330" i="35"/>
  <c r="B332" i="35"/>
  <c r="B334" i="35"/>
  <c r="B336" i="35"/>
  <c r="B338" i="35"/>
  <c r="B340" i="35"/>
  <c r="B341" i="35"/>
  <c r="B343" i="35"/>
  <c r="B345" i="35"/>
  <c r="B347" i="35"/>
  <c r="B349" i="35"/>
  <c r="B351" i="35"/>
  <c r="B353" i="35"/>
  <c r="B355" i="35"/>
  <c r="B357" i="35"/>
  <c r="B359" i="35"/>
  <c r="B361" i="35"/>
  <c r="B363" i="35"/>
  <c r="B365" i="35"/>
  <c r="B367" i="35"/>
  <c r="B369" i="35"/>
  <c r="B371" i="35"/>
  <c r="B373" i="35"/>
  <c r="B375" i="35"/>
  <c r="B377" i="35"/>
  <c r="B379" i="35"/>
  <c r="O4" i="33" a="1"/>
  <c r="O4" i="33" s="1"/>
  <c r="B342" i="35"/>
  <c r="B344" i="35"/>
  <c r="B346" i="35"/>
  <c r="B348" i="35"/>
  <c r="B350" i="35"/>
  <c r="B352" i="35"/>
  <c r="B354" i="35"/>
  <c r="B356" i="35"/>
  <c r="B358" i="35"/>
  <c r="B360" i="35"/>
  <c r="B362" i="35"/>
  <c r="B364" i="35"/>
  <c r="B366" i="35"/>
  <c r="B368" i="35"/>
  <c r="B370" i="35"/>
  <c r="B372" i="35"/>
  <c r="B374" i="35"/>
  <c r="B376" i="35"/>
  <c r="B378" i="35"/>
  <c r="P4" i="33" a="1"/>
  <c r="P4" i="33" s="1"/>
  <c r="B22" i="37"/>
  <c r="B24" i="37"/>
  <c r="F22" i="37"/>
  <c r="F24" i="37"/>
  <c r="H377" i="35"/>
  <c r="H379" i="35"/>
  <c r="H363" i="35"/>
  <c r="H365" i="35"/>
  <c r="H367" i="35"/>
  <c r="H369" i="35"/>
  <c r="H371" i="35"/>
  <c r="H373" i="35"/>
  <c r="H375" i="35"/>
  <c r="B21" i="37"/>
  <c r="B23" i="37"/>
  <c r="F21" i="37"/>
  <c r="F23" i="37"/>
  <c r="H378" i="35"/>
  <c r="H364" i="35"/>
  <c r="H366" i="35"/>
  <c r="H368" i="35"/>
  <c r="H370" i="35"/>
  <c r="H372" i="35"/>
  <c r="H374" i="35"/>
  <c r="H376" i="35"/>
  <c r="E2" i="34"/>
  <c r="C19" i="1" s="1"/>
  <c r="F2" i="34"/>
  <c r="D19" i="1" s="1"/>
  <c r="I20" i="1"/>
  <c r="D52" i="11" s="1"/>
  <c r="F3" i="34"/>
  <c r="D20" i="1" s="1"/>
  <c r="E3" i="34"/>
  <c r="C20" i="1" s="1"/>
  <c r="L27" i="1"/>
  <c r="L40" i="1"/>
  <c r="L154" i="1"/>
  <c r="L156" i="1" s="1"/>
  <c r="M125" i="1"/>
  <c r="C13" i="37"/>
  <c r="D132" i="35"/>
  <c r="D17" i="35"/>
  <c r="J64" i="2"/>
  <c r="J112" i="2"/>
  <c r="J50" i="1"/>
  <c r="L50" i="1" s="1"/>
  <c r="L51" i="1"/>
  <c r="L59" i="1"/>
  <c r="L66" i="1"/>
  <c r="L75" i="1"/>
  <c r="J62" i="8"/>
  <c r="K65" i="8"/>
  <c r="K30" i="8"/>
  <c r="M154" i="1"/>
  <c r="M156" i="1" s="1"/>
  <c r="K20" i="2"/>
  <c r="J81" i="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M85" i="1"/>
  <c r="D44" i="10"/>
  <c r="D92" i="14"/>
  <c r="L20" i="1"/>
  <c r="J8" i="36"/>
  <c r="J8" i="14"/>
  <c r="K83" i="1"/>
  <c r="N9" i="10"/>
  <c r="J9" i="14"/>
  <c r="J10" i="8"/>
  <c r="N10" i="10"/>
  <c r="J10" i="14"/>
  <c r="K124" i="2"/>
  <c r="K126" i="2"/>
  <c r="K125" i="2"/>
  <c r="D51" i="11" s="1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M83" i="35"/>
  <c r="L115" i="35"/>
  <c r="M155" i="35"/>
  <c r="M191" i="35"/>
  <c r="L251" i="35"/>
  <c r="L295" i="35"/>
  <c r="L311" i="35"/>
  <c r="L327" i="35"/>
  <c r="M72" i="35"/>
  <c r="L104" i="35"/>
  <c r="M180" i="35"/>
  <c r="L224" i="35"/>
  <c r="M240" i="35"/>
  <c r="M252" i="35"/>
  <c r="L288" i="35"/>
  <c r="M304" i="35"/>
  <c r="M320" i="35"/>
  <c r="L336" i="35"/>
  <c r="M351" i="35"/>
  <c r="M358" i="35"/>
  <c r="M171" i="35"/>
  <c r="L216" i="35"/>
  <c r="M340" i="35"/>
  <c r="M66" i="35"/>
  <c r="L219" i="35"/>
  <c r="M216" i="35"/>
  <c r="L21" i="35"/>
  <c r="L53" i="35"/>
  <c r="L145" i="35"/>
  <c r="L201" i="35"/>
  <c r="M269" i="35"/>
  <c r="M281" i="35"/>
  <c r="L94" i="35"/>
  <c r="L126" i="35"/>
  <c r="M146" i="35"/>
  <c r="L166" i="35"/>
  <c r="L198" i="35"/>
  <c r="L266" i="35"/>
  <c r="L302" i="35"/>
  <c r="M326" i="35"/>
  <c r="L345" i="35"/>
  <c r="M352" i="35"/>
  <c r="L246" i="35"/>
  <c r="L272" i="35"/>
  <c r="L128" i="35"/>
  <c r="M194" i="35"/>
  <c r="L83" i="35"/>
  <c r="M115" i="35"/>
  <c r="L191" i="35"/>
  <c r="M295" i="35"/>
  <c r="M327" i="35"/>
  <c r="L236" i="35"/>
  <c r="M248" i="35"/>
  <c r="L320" i="35"/>
  <c r="L343" i="35"/>
  <c r="L358" i="35"/>
  <c r="M219" i="35"/>
  <c r="L359" i="35"/>
  <c r="M157" i="35"/>
  <c r="L71" i="35"/>
  <c r="M103" i="35"/>
  <c r="M135" i="35"/>
  <c r="M187" i="35"/>
  <c r="L211" i="35"/>
  <c r="L287" i="35"/>
  <c r="L303" i="35"/>
  <c r="M319" i="35"/>
  <c r="M335" i="35"/>
  <c r="M92" i="35"/>
  <c r="M124" i="35"/>
  <c r="L212" i="35"/>
  <c r="M236" i="35"/>
  <c r="L248" i="35"/>
  <c r="L284" i="35"/>
  <c r="M296" i="35"/>
  <c r="L312" i="35"/>
  <c r="L328" i="35"/>
  <c r="M343" i="35"/>
  <c r="M359" i="35"/>
  <c r="L222" i="35"/>
  <c r="L249" i="35"/>
  <c r="M128" i="35"/>
  <c r="L194" i="35"/>
  <c r="L171" i="35"/>
  <c r="M249" i="35"/>
  <c r="L340" i="35"/>
  <c r="M25" i="35"/>
  <c r="L57" i="35"/>
  <c r="L177" i="35"/>
  <c r="M257" i="35"/>
  <c r="M273" i="35"/>
  <c r="M82" i="35"/>
  <c r="M114" i="35"/>
  <c r="M134" i="35"/>
  <c r="L158" i="35"/>
  <c r="L170" i="35"/>
  <c r="L230" i="35"/>
  <c r="M274" i="35"/>
  <c r="L318" i="35"/>
  <c r="M334" i="35"/>
  <c r="L344" i="35"/>
  <c r="M356" i="35"/>
  <c r="M222" i="35"/>
  <c r="L157" i="35"/>
  <c r="M272" i="35"/>
  <c r="L66" i="35"/>
  <c r="L103" i="35"/>
  <c r="L187" i="35"/>
  <c r="M211" i="35"/>
  <c r="M311" i="35"/>
  <c r="L124" i="35"/>
  <c r="L240" i="35"/>
  <c r="L304" i="35"/>
  <c r="M336" i="35"/>
  <c r="M246" i="35"/>
  <c r="E223" i="35" l="1"/>
  <c r="E227" i="35"/>
  <c r="E124" i="35"/>
  <c r="E247" i="35"/>
  <c r="Z5" i="32"/>
  <c r="E28" i="35"/>
  <c r="E158" i="35"/>
  <c r="E216" i="35"/>
  <c r="C50" i="11"/>
  <c r="C46" i="11"/>
  <c r="D47" i="11"/>
  <c r="C51" i="11"/>
  <c r="D48" i="11"/>
  <c r="C48" i="11"/>
  <c r="D49" i="11"/>
  <c r="D45" i="11"/>
  <c r="C49" i="11"/>
  <c r="D46" i="11"/>
  <c r="E42" i="35"/>
  <c r="D17" i="37"/>
  <c r="E299" i="35"/>
  <c r="D6" i="37"/>
  <c r="E136" i="35"/>
  <c r="D50" i="11"/>
  <c r="K117" i="2"/>
  <c r="K49" i="2"/>
  <c r="K65" i="2"/>
  <c r="K48" i="2"/>
  <c r="C52" i="11"/>
  <c r="J83" i="1"/>
  <c r="L81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O40" i="10"/>
  <c r="J19" i="36"/>
  <c r="L83" i="1"/>
  <c r="C45" i="11" s="1"/>
  <c r="K85" i="1"/>
  <c r="C56" i="11" l="1"/>
  <c r="C54" i="11"/>
  <c r="D55" i="11"/>
  <c r="D53" i="11"/>
  <c r="J85" i="1"/>
  <c r="L85" i="1" s="1"/>
  <c r="O32" i="10"/>
  <c r="J38" i="36"/>
  <c r="J37" i="36"/>
  <c r="K38" i="36"/>
  <c r="K37" i="36"/>
  <c r="L378" i="35"/>
  <c r="M365" i="35"/>
  <c r="M360" i="35"/>
  <c r="M361" i="35"/>
  <c r="M353" i="35"/>
  <c r="L341" i="35"/>
  <c r="L330" i="35"/>
  <c r="L314" i="35"/>
  <c r="M306" i="35"/>
  <c r="M294" i="35"/>
  <c r="M286" i="35"/>
  <c r="L278" i="35"/>
  <c r="L262" i="35"/>
  <c r="M254" i="35"/>
  <c r="L242" i="35"/>
  <c r="M234" i="35"/>
  <c r="M218" i="35"/>
  <c r="M210" i="35"/>
  <c r="M202" i="35"/>
  <c r="L186" i="35"/>
  <c r="L178" i="35"/>
  <c r="L162" i="35"/>
  <c r="L150" i="35"/>
  <c r="M138" i="35"/>
  <c r="L122" i="35"/>
  <c r="M110" i="35"/>
  <c r="L102" i="35"/>
  <c r="L90" i="35"/>
  <c r="L78" i="35"/>
  <c r="M70" i="35"/>
  <c r="L58" i="35"/>
  <c r="M50" i="35"/>
  <c r="M42" i="35"/>
  <c r="L34" i="35"/>
  <c r="L26" i="35"/>
  <c r="M18" i="35"/>
  <c r="M10" i="35"/>
  <c r="L337" i="35"/>
  <c r="M329" i="35"/>
  <c r="M321" i="35"/>
  <c r="M313" i="35"/>
  <c r="M305" i="35"/>
  <c r="M297" i="35"/>
  <c r="L289" i="35"/>
  <c r="L277" i="35"/>
  <c r="M253" i="35"/>
  <c r="M241" i="35"/>
  <c r="M233" i="35"/>
  <c r="M225" i="35"/>
  <c r="L217" i="35"/>
  <c r="L209" i="35"/>
  <c r="L197" i="35"/>
  <c r="L189" i="35"/>
  <c r="L181" i="35"/>
  <c r="M169" i="35"/>
  <c r="M161" i="35"/>
  <c r="M149" i="35"/>
  <c r="L137" i="35"/>
  <c r="L129" i="35"/>
  <c r="M121" i="35"/>
  <c r="M113" i="35"/>
  <c r="L105" i="35"/>
  <c r="M97" i="35"/>
  <c r="M89" i="35"/>
  <c r="L81" i="35"/>
  <c r="M73" i="35"/>
  <c r="M65" i="35"/>
  <c r="M49" i="35"/>
  <c r="L41" i="35"/>
  <c r="M33" i="35"/>
  <c r="M17" i="35"/>
  <c r="M9" i="35"/>
  <c r="L2" i="35"/>
  <c r="D396" i="38"/>
  <c r="D388" i="38"/>
  <c r="D380" i="38"/>
  <c r="D372" i="38"/>
  <c r="D364" i="38"/>
  <c r="D356" i="38"/>
  <c r="E348" i="38"/>
  <c r="E401" i="38"/>
  <c r="D393" i="38"/>
  <c r="D385" i="38"/>
  <c r="D377" i="38"/>
  <c r="D369" i="38"/>
  <c r="E361" i="38"/>
  <c r="D353" i="38"/>
  <c r="D345" i="38"/>
  <c r="E337" i="38"/>
  <c r="D329" i="38"/>
  <c r="D321" i="38"/>
  <c r="D313" i="38"/>
  <c r="D305" i="38"/>
  <c r="E297" i="38"/>
  <c r="E289" i="38"/>
  <c r="D281" i="38"/>
  <c r="E273" i="38"/>
  <c r="D265" i="38"/>
  <c r="E253" i="38"/>
  <c r="D245" i="38"/>
  <c r="D237" i="38"/>
  <c r="E229" i="38"/>
  <c r="E221" i="38"/>
  <c r="D213" i="38"/>
  <c r="E205" i="38"/>
  <c r="D197" i="38"/>
  <c r="D189" i="38"/>
  <c r="D181" i="38"/>
  <c r="D173" i="38"/>
  <c r="D336" i="38"/>
  <c r="D328" i="38"/>
  <c r="D320" i="38"/>
  <c r="E312" i="38"/>
  <c r="D304" i="38"/>
  <c r="E296" i="38"/>
  <c r="E288" i="38"/>
  <c r="E280" i="38"/>
  <c r="D272" i="38"/>
  <c r="D264" i="38"/>
  <c r="D252" i="38"/>
  <c r="E244" i="38"/>
  <c r="D236" i="38"/>
  <c r="D228" i="38"/>
  <c r="E220" i="38"/>
  <c r="D212" i="38"/>
  <c r="E204" i="38"/>
  <c r="E196" i="38"/>
  <c r="M370" i="35"/>
  <c r="L373" i="35"/>
  <c r="M379" i="35"/>
  <c r="M348" i="35"/>
  <c r="L357" i="35"/>
  <c r="L349" i="35"/>
  <c r="L338" i="35"/>
  <c r="L322" i="35"/>
  <c r="L310" i="35"/>
  <c r="M298" i="35"/>
  <c r="L290" i="35"/>
  <c r="L282" i="35"/>
  <c r="L270" i="35"/>
  <c r="L258" i="35"/>
  <c r="L250" i="35"/>
  <c r="M238" i="35"/>
  <c r="L226" i="35"/>
  <c r="L214" i="35"/>
  <c r="M206" i="35"/>
  <c r="M190" i="35"/>
  <c r="L182" i="35"/>
  <c r="M174" i="35"/>
  <c r="L154" i="35"/>
  <c r="L142" i="35"/>
  <c r="M130" i="35"/>
  <c r="M118" i="35"/>
  <c r="L106" i="35"/>
  <c r="L98" i="35"/>
  <c r="L86" i="35"/>
  <c r="M74" i="35"/>
  <c r="L62" i="35"/>
  <c r="L54" i="35"/>
  <c r="L46" i="35"/>
  <c r="L38" i="35"/>
  <c r="M30" i="35"/>
  <c r="M22" i="35"/>
  <c r="L14" i="35"/>
  <c r="L6" i="35"/>
  <c r="L333" i="35"/>
  <c r="L325" i="35"/>
  <c r="M317" i="35"/>
  <c r="M309" i="35"/>
  <c r="M301" i="35"/>
  <c r="L293" i="35"/>
  <c r="L285" i="35"/>
  <c r="L265" i="35"/>
  <c r="L245" i="35"/>
  <c r="M237" i="35"/>
  <c r="M229" i="35"/>
  <c r="L221" i="35"/>
  <c r="M213" i="35"/>
  <c r="L205" i="35"/>
  <c r="L193" i="35"/>
  <c r="M185" i="35"/>
  <c r="M173" i="35"/>
  <c r="L165" i="35"/>
  <c r="L153" i="35"/>
  <c r="L141" i="35"/>
  <c r="M133" i="35"/>
  <c r="M125" i="35"/>
  <c r="L117" i="35"/>
  <c r="M109" i="35"/>
  <c r="L101" i="35"/>
  <c r="L93" i="35"/>
  <c r="M85" i="35"/>
  <c r="M77" i="35"/>
  <c r="M69" i="35"/>
  <c r="M61" i="35"/>
  <c r="M45" i="35"/>
  <c r="M37" i="35"/>
  <c r="L29" i="35"/>
  <c r="L13" i="35"/>
  <c r="M5" i="35"/>
  <c r="D400" i="38"/>
  <c r="E392" i="38"/>
  <c r="E384" i="38"/>
  <c r="D376" i="38"/>
  <c r="E368" i="38"/>
  <c r="D360" i="38"/>
  <c r="D352" i="38"/>
  <c r="D344" i="38"/>
  <c r="E397" i="38"/>
  <c r="E389" i="38"/>
  <c r="E381" i="38"/>
  <c r="D373" i="38"/>
  <c r="D365" i="38"/>
  <c r="D357" i="38"/>
  <c r="E349" i="38"/>
  <c r="D341" i="38"/>
  <c r="E333" i="38"/>
  <c r="D325" i="38"/>
  <c r="D317" i="38"/>
  <c r="D309" i="38"/>
  <c r="E301" i="38"/>
  <c r="D293" i="38"/>
  <c r="D285" i="38"/>
  <c r="D277" i="38"/>
  <c r="E269" i="38"/>
  <c r="E257" i="38"/>
  <c r="D249" i="38"/>
  <c r="E241" i="38"/>
  <c r="E233" i="38"/>
  <c r="D225" i="38"/>
  <c r="D217" i="38"/>
  <c r="D209" i="38"/>
  <c r="E201" i="38"/>
  <c r="D193" i="38"/>
  <c r="D185" i="38"/>
  <c r="E177" i="38"/>
  <c r="D340" i="38"/>
  <c r="E332" i="38"/>
  <c r="D324" i="38"/>
  <c r="D316" i="38"/>
  <c r="E308" i="38"/>
  <c r="E300" i="38"/>
  <c r="E292" i="38"/>
  <c r="E284" i="38"/>
  <c r="D276" i="38"/>
  <c r="D268" i="38"/>
  <c r="D256" i="38"/>
  <c r="E248" i="38"/>
  <c r="D240" i="38"/>
  <c r="E232" i="38"/>
  <c r="E224" i="38"/>
  <c r="E216" i="38"/>
  <c r="E208" i="38"/>
  <c r="D200" i="38"/>
  <c r="E188" i="38"/>
  <c r="D180" i="38"/>
  <c r="D172" i="38"/>
  <c r="E165" i="38"/>
  <c r="D157" i="38"/>
  <c r="D149" i="38"/>
  <c r="E141" i="38"/>
  <c r="D133" i="38"/>
  <c r="D125" i="38"/>
  <c r="E117" i="38"/>
  <c r="D109" i="38"/>
  <c r="D101" i="38"/>
  <c r="D93" i="38"/>
  <c r="D85" i="38"/>
  <c r="E77" i="38"/>
  <c r="D69" i="38"/>
  <c r="G65" i="38"/>
  <c r="G61" i="38"/>
  <c r="G57" i="38"/>
  <c r="F53" i="38"/>
  <c r="F49" i="38"/>
  <c r="F45" i="38"/>
  <c r="F41" i="38"/>
  <c r="G37" i="38"/>
  <c r="G33" i="38"/>
  <c r="F29" i="38"/>
  <c r="G25" i="38"/>
  <c r="G21" i="38"/>
  <c r="F17" i="38"/>
  <c r="F13" i="38"/>
  <c r="F9" i="38"/>
  <c r="D170" i="38"/>
  <c r="D162" i="38"/>
  <c r="E154" i="38"/>
  <c r="D146" i="38"/>
  <c r="E138" i="38"/>
  <c r="D130" i="38"/>
  <c r="D122" i="38"/>
  <c r="D114" i="38"/>
  <c r="D106" i="38"/>
  <c r="D98" i="38"/>
  <c r="D90" i="38"/>
  <c r="D82" i="38"/>
  <c r="D74" i="38"/>
  <c r="D66" i="38"/>
  <c r="E62" i="38"/>
  <c r="E58" i="38"/>
  <c r="D54" i="38"/>
  <c r="E50" i="38"/>
  <c r="E46" i="38"/>
  <c r="D42" i="38"/>
  <c r="E38" i="38"/>
  <c r="D34" i="38"/>
  <c r="D30" i="38"/>
  <c r="E26" i="38"/>
  <c r="D22" i="38"/>
  <c r="D18" i="38"/>
  <c r="D14" i="38"/>
  <c r="E10" i="38"/>
  <c r="E5" i="38"/>
  <c r="D6" i="38"/>
  <c r="L273" i="35"/>
  <c r="L82" i="35"/>
  <c r="M344" i="35"/>
  <c r="L281" i="35"/>
  <c r="L274" i="35"/>
  <c r="M366" i="35"/>
  <c r="M376" i="35"/>
  <c r="M368" i="35"/>
  <c r="M375" i="35"/>
  <c r="M367" i="35"/>
  <c r="M377" i="35"/>
  <c r="L354" i="35"/>
  <c r="M346" i="35"/>
  <c r="M355" i="35"/>
  <c r="L332" i="35"/>
  <c r="L316" i="35"/>
  <c r="L300" i="35"/>
  <c r="M280" i="35"/>
  <c r="M268" i="35"/>
  <c r="L256" i="35"/>
  <c r="L232" i="35"/>
  <c r="L220" i="35"/>
  <c r="L204" i="35"/>
  <c r="L196" i="35"/>
  <c r="M188" i="35"/>
  <c r="L176" i="35"/>
  <c r="L168" i="35"/>
  <c r="M160" i="35"/>
  <c r="L152" i="35"/>
  <c r="M144" i="35"/>
  <c r="M136" i="35"/>
  <c r="M120" i="35"/>
  <c r="L112" i="35"/>
  <c r="L100" i="35"/>
  <c r="L88" i="35"/>
  <c r="M80" i="35"/>
  <c r="M68" i="35"/>
  <c r="M60" i="35"/>
  <c r="M52" i="35"/>
  <c r="M44" i="35"/>
  <c r="M36" i="35"/>
  <c r="M28" i="35"/>
  <c r="M20" i="35"/>
  <c r="M12" i="35"/>
  <c r="M4" i="35"/>
  <c r="M331" i="35"/>
  <c r="M315" i="35"/>
  <c r="L299" i="35"/>
  <c r="M283" i="35"/>
  <c r="M275" i="35"/>
  <c r="L267" i="35"/>
  <c r="M259" i="35"/>
  <c r="M247" i="35"/>
  <c r="L239" i="35"/>
  <c r="L231" i="35"/>
  <c r="M223" i="35"/>
  <c r="L207" i="35"/>
  <c r="L199" i="35"/>
  <c r="L183" i="35"/>
  <c r="L175" i="35"/>
  <c r="M163" i="35"/>
  <c r="L151" i="35"/>
  <c r="M143" i="35"/>
  <c r="L131" i="35"/>
  <c r="M123" i="35"/>
  <c r="L111" i="35"/>
  <c r="M99" i="35"/>
  <c r="M91" i="35"/>
  <c r="L79" i="35"/>
  <c r="M67" i="35"/>
  <c r="M59" i="35"/>
  <c r="L51" i="35"/>
  <c r="L43" i="35"/>
  <c r="M35" i="35"/>
  <c r="M27" i="35"/>
  <c r="L19" i="35"/>
  <c r="M11" i="35"/>
  <c r="L3" i="35"/>
  <c r="D398" i="38"/>
  <c r="E192" i="38"/>
  <c r="E184" i="38"/>
  <c r="D176" i="38"/>
  <c r="E169" i="38"/>
  <c r="D161" i="38"/>
  <c r="D153" i="38"/>
  <c r="E145" i="38"/>
  <c r="D137" i="38"/>
  <c r="E129" i="38"/>
  <c r="E121" i="38"/>
  <c r="D113" i="38"/>
  <c r="D105" i="38"/>
  <c r="E97" i="38"/>
  <c r="E89" i="38"/>
  <c r="D81" i="38"/>
  <c r="D73" i="38"/>
  <c r="D65" i="38"/>
  <c r="E61" i="38"/>
  <c r="E57" i="38"/>
  <c r="E53" i="38"/>
  <c r="D49" i="38"/>
  <c r="D45" i="38"/>
  <c r="E41" i="38"/>
  <c r="E37" i="38"/>
  <c r="E33" i="38"/>
  <c r="E29" i="38"/>
  <c r="E25" i="38"/>
  <c r="D21" i="38"/>
  <c r="D17" i="38"/>
  <c r="E13" i="38"/>
  <c r="E9" i="38"/>
  <c r="D4" i="38"/>
  <c r="E166" i="38"/>
  <c r="E158" i="38"/>
  <c r="D150" i="38"/>
  <c r="D142" i="38"/>
  <c r="E134" i="38"/>
  <c r="E126" i="38"/>
  <c r="E118" i="38"/>
  <c r="E110" i="38"/>
  <c r="E102" i="38"/>
  <c r="E94" i="38"/>
  <c r="D86" i="38"/>
  <c r="E78" i="38"/>
  <c r="E70" i="38"/>
  <c r="G66" i="38"/>
  <c r="F62" i="38"/>
  <c r="F58" i="38"/>
  <c r="G54" i="38"/>
  <c r="F50" i="38"/>
  <c r="F46" i="38"/>
  <c r="F42" i="38"/>
  <c r="G38" i="38"/>
  <c r="G34" i="38"/>
  <c r="G30" i="38"/>
  <c r="F26" i="38"/>
  <c r="F22" i="38"/>
  <c r="G18" i="38"/>
  <c r="F14" i="38"/>
  <c r="F10" i="38"/>
  <c r="F5" i="38"/>
  <c r="G6" i="38"/>
  <c r="L326" i="35"/>
  <c r="M170" i="35"/>
  <c r="M158" i="35"/>
  <c r="M94" i="35"/>
  <c r="L374" i="35"/>
  <c r="L369" i="35"/>
  <c r="L372" i="35"/>
  <c r="L364" i="35"/>
  <c r="L371" i="35"/>
  <c r="M363" i="35"/>
  <c r="M362" i="35"/>
  <c r="L350" i="35"/>
  <c r="L342" i="35"/>
  <c r="L347" i="35"/>
  <c r="M324" i="35"/>
  <c r="L308" i="35"/>
  <c r="M292" i="35"/>
  <c r="M276" i="35"/>
  <c r="M264" i="35"/>
  <c r="M244" i="35"/>
  <c r="M228" i="35"/>
  <c r="L208" i="35"/>
  <c r="L200" i="35"/>
  <c r="L192" i="35"/>
  <c r="M184" i="35"/>
  <c r="M172" i="35"/>
  <c r="M164" i="35"/>
  <c r="L156" i="35"/>
  <c r="L148" i="35"/>
  <c r="M140" i="35"/>
  <c r="M132" i="35"/>
  <c r="M116" i="35"/>
  <c r="M108" i="35"/>
  <c r="M96" i="35"/>
  <c r="M84" i="35"/>
  <c r="M76" i="35"/>
  <c r="L64" i="35"/>
  <c r="M56" i="35"/>
  <c r="M48" i="35"/>
  <c r="L40" i="35"/>
  <c r="M32" i="35"/>
  <c r="M24" i="35"/>
  <c r="M16" i="35"/>
  <c r="M8" i="35"/>
  <c r="M339" i="35"/>
  <c r="M323" i="35"/>
  <c r="L307" i="35"/>
  <c r="M291" i="35"/>
  <c r="M279" i="35"/>
  <c r="M271" i="35"/>
  <c r="M263" i="35"/>
  <c r="L255" i="35"/>
  <c r="M243" i="35"/>
  <c r="M235" i="35"/>
  <c r="M227" i="35"/>
  <c r="L215" i="35"/>
  <c r="M203" i="35"/>
  <c r="L195" i="35"/>
  <c r="L179" i="35"/>
  <c r="M167" i="35"/>
  <c r="M159" i="35"/>
  <c r="M147" i="35"/>
  <c r="M139" i="35"/>
  <c r="M127" i="35"/>
  <c r="M119" i="35"/>
  <c r="M107" i="35"/>
  <c r="M87" i="35"/>
  <c r="L63" i="35"/>
  <c r="L47" i="35"/>
  <c r="M31" i="35"/>
  <c r="M15" i="35"/>
  <c r="E402" i="38"/>
  <c r="D390" i="38"/>
  <c r="D382" i="38"/>
  <c r="E374" i="38"/>
  <c r="D366" i="38"/>
  <c r="D358" i="38"/>
  <c r="D350" i="38"/>
  <c r="D2" i="38"/>
  <c r="E395" i="38"/>
  <c r="D387" i="38"/>
  <c r="D379" i="38"/>
  <c r="D371" i="38"/>
  <c r="D363" i="38"/>
  <c r="D355" i="38"/>
  <c r="D347" i="38"/>
  <c r="E339" i="38"/>
  <c r="D331" i="38"/>
  <c r="D323" i="38"/>
  <c r="D315" i="38"/>
  <c r="E307" i="38"/>
  <c r="D299" i="38"/>
  <c r="D291" i="38"/>
  <c r="D283" i="38"/>
  <c r="D275" i="38"/>
  <c r="E267" i="38"/>
  <c r="D259" i="38"/>
  <c r="D251" i="38"/>
  <c r="D243" i="38"/>
  <c r="E235" i="38"/>
  <c r="D227" i="38"/>
  <c r="D219" i="38"/>
  <c r="E211" i="38"/>
  <c r="D203" i="38"/>
  <c r="D195" i="38"/>
  <c r="D187" i="38"/>
  <c r="D179" i="38"/>
  <c r="D342" i="38"/>
  <c r="D334" i="38"/>
  <c r="E326" i="38"/>
  <c r="E318" i="38"/>
  <c r="D310" i="38"/>
  <c r="E302" i="38"/>
  <c r="E294" i="38"/>
  <c r="D286" i="38"/>
  <c r="D278" i="38"/>
  <c r="D270" i="38"/>
  <c r="E262" i="38"/>
  <c r="D254" i="38"/>
  <c r="E246" i="38"/>
  <c r="E238" i="38"/>
  <c r="E230" i="38"/>
  <c r="D222" i="38"/>
  <c r="E214" i="38"/>
  <c r="D206" i="38"/>
  <c r="E198" i="38"/>
  <c r="D190" i="38"/>
  <c r="E182" i="38"/>
  <c r="D174" i="38"/>
  <c r="D167" i="38"/>
  <c r="D159" i="38"/>
  <c r="E151" i="38"/>
  <c r="E143" i="38"/>
  <c r="D135" i="38"/>
  <c r="D127" i="38"/>
  <c r="E119" i="38"/>
  <c r="E111" i="38"/>
  <c r="E103" i="38"/>
  <c r="E95" i="38"/>
  <c r="D87" i="38"/>
  <c r="D79" i="38"/>
  <c r="D71" i="38"/>
  <c r="E63" i="38"/>
  <c r="F59" i="38"/>
  <c r="F55" i="38"/>
  <c r="G51" i="38"/>
  <c r="G47" i="38"/>
  <c r="F43" i="38"/>
  <c r="F39" i="38"/>
  <c r="G35" i="38"/>
  <c r="F31" i="38"/>
  <c r="G27" i="38"/>
  <c r="F23" i="38"/>
  <c r="G19" i="38"/>
  <c r="F15" i="38"/>
  <c r="G11" i="38"/>
  <c r="F7" i="38"/>
  <c r="D164" i="38"/>
  <c r="E156" i="38"/>
  <c r="E148" i="38"/>
  <c r="D140" i="38"/>
  <c r="E132" i="38"/>
  <c r="D124" i="38"/>
  <c r="E116" i="38"/>
  <c r="D108" i="38"/>
  <c r="D100" i="38"/>
  <c r="D92" i="38"/>
  <c r="D84" i="38"/>
  <c r="E76" i="38"/>
  <c r="D68" i="38"/>
  <c r="F64" i="38"/>
  <c r="G60" i="38"/>
  <c r="F56" i="38"/>
  <c r="G52" i="38"/>
  <c r="G48" i="38"/>
  <c r="F44" i="38"/>
  <c r="G40" i="38"/>
  <c r="G36" i="38"/>
  <c r="F32" i="38"/>
  <c r="G28" i="38"/>
  <c r="G24" i="38"/>
  <c r="G20" i="38"/>
  <c r="F16" i="38"/>
  <c r="G12" i="38"/>
  <c r="G8" i="38"/>
  <c r="G3" i="38"/>
  <c r="L334" i="35"/>
  <c r="L92" i="35"/>
  <c r="L180" i="35"/>
  <c r="L269" i="35"/>
  <c r="L352" i="35"/>
  <c r="L135" i="35"/>
  <c r="L296" i="35"/>
  <c r="M166" i="35"/>
  <c r="M312" i="35"/>
  <c r="K386" i="38"/>
  <c r="F397" i="38"/>
  <c r="M23" i="37"/>
  <c r="J394" i="38"/>
  <c r="K74" i="35"/>
  <c r="K388" i="38"/>
  <c r="K130" i="35"/>
  <c r="I397" i="38"/>
  <c r="K20" i="35"/>
  <c r="H398" i="38"/>
  <c r="K67" i="35"/>
  <c r="I386" i="38"/>
  <c r="K42" i="35"/>
  <c r="J72" i="35"/>
  <c r="G391" i="38"/>
  <c r="F63" i="38"/>
  <c r="K127" i="35"/>
  <c r="J49" i="35"/>
  <c r="K393" i="38"/>
  <c r="K117" i="35"/>
  <c r="J91" i="35"/>
  <c r="K398" i="38"/>
  <c r="K115" i="35"/>
  <c r="J90" i="35"/>
  <c r="I392" i="38"/>
  <c r="P24" i="37"/>
  <c r="J60" i="35"/>
  <c r="H393" i="38"/>
  <c r="F390" i="38"/>
  <c r="J391" i="38"/>
  <c r="K14" i="35"/>
  <c r="G384" i="38"/>
  <c r="K23" i="37"/>
  <c r="K68" i="35"/>
  <c r="L22" i="37"/>
  <c r="J127" i="35"/>
  <c r="K90" i="35"/>
  <c r="J380" i="38"/>
  <c r="J24" i="37"/>
  <c r="J120" i="35"/>
  <c r="J89" i="35"/>
  <c r="K11" i="35"/>
  <c r="J43" i="35"/>
  <c r="I395" i="38"/>
  <c r="K61" i="35"/>
  <c r="F398" i="38"/>
  <c r="P22" i="37"/>
  <c r="K380" i="38"/>
  <c r="K15" i="35"/>
  <c r="J16" i="35"/>
  <c r="I388" i="38"/>
  <c r="K50" i="35"/>
  <c r="J29" i="35"/>
  <c r="J393" i="38"/>
  <c r="H402" i="38"/>
  <c r="G397" i="38"/>
  <c r="G395" i="38"/>
  <c r="J10" i="35"/>
  <c r="K116" i="35"/>
  <c r="J11" i="35"/>
  <c r="K65" i="35"/>
  <c r="K106" i="35"/>
  <c r="F394" i="38"/>
  <c r="J50" i="35"/>
  <c r="K3" i="35"/>
  <c r="F389" i="38"/>
  <c r="H399" i="38"/>
  <c r="K80" i="35"/>
  <c r="J111" i="35"/>
  <c r="K72" i="35"/>
  <c r="F383" i="38"/>
  <c r="K57" i="35"/>
  <c r="J125" i="35"/>
  <c r="J400" i="38"/>
  <c r="G393" i="38"/>
  <c r="J25" i="35"/>
  <c r="K382" i="38"/>
  <c r="M95" i="35"/>
  <c r="L75" i="35"/>
  <c r="L55" i="35"/>
  <c r="M39" i="35"/>
  <c r="L23" i="35"/>
  <c r="M7" i="35"/>
  <c r="E394" i="38"/>
  <c r="D386" i="38"/>
  <c r="E378" i="38"/>
  <c r="D370" i="38"/>
  <c r="D362" i="38"/>
  <c r="D354" i="38"/>
  <c r="E346" i="38"/>
  <c r="D399" i="38"/>
  <c r="D391" i="38"/>
  <c r="E383" i="38"/>
  <c r="D375" i="38"/>
  <c r="E367" i="38"/>
  <c r="E359" i="38"/>
  <c r="E351" i="38"/>
  <c r="D343" i="38"/>
  <c r="D335" i="38"/>
  <c r="D327" i="38"/>
  <c r="E319" i="38"/>
  <c r="D311" i="38"/>
  <c r="E303" i="38"/>
  <c r="D295" i="38"/>
  <c r="E287" i="38"/>
  <c r="D279" i="38"/>
  <c r="D271" i="38"/>
  <c r="E263" i="38"/>
  <c r="E255" i="38"/>
  <c r="D247" i="38"/>
  <c r="E239" i="38"/>
  <c r="E231" i="38"/>
  <c r="E223" i="38"/>
  <c r="D215" i="38"/>
  <c r="D207" i="38"/>
  <c r="D199" i="38"/>
  <c r="D191" i="38"/>
  <c r="D183" i="38"/>
  <c r="D175" i="38"/>
  <c r="E338" i="38"/>
  <c r="E330" i="38"/>
  <c r="D322" i="38"/>
  <c r="D314" i="38"/>
  <c r="D306" i="38"/>
  <c r="D298" i="38"/>
  <c r="D290" i="38"/>
  <c r="E282" i="38"/>
  <c r="D274" i="38"/>
  <c r="D266" i="38"/>
  <c r="D258" i="38"/>
  <c r="E250" i="38"/>
  <c r="D242" i="38"/>
  <c r="E234" i="38"/>
  <c r="D226" i="38"/>
  <c r="E218" i="38"/>
  <c r="E210" i="38"/>
  <c r="D202" i="38"/>
  <c r="D194" i="38"/>
  <c r="D186" i="38"/>
  <c r="E178" i="38"/>
  <c r="D171" i="38"/>
  <c r="D163" i="38"/>
  <c r="D155" i="38"/>
  <c r="D147" i="38"/>
  <c r="E139" i="38"/>
  <c r="D131" i="38"/>
  <c r="D123" i="38"/>
  <c r="D115" i="38"/>
  <c r="D107" i="38"/>
  <c r="D99" i="38"/>
  <c r="E91" i="38"/>
  <c r="E83" i="38"/>
  <c r="D75" i="38"/>
  <c r="G67" i="38"/>
  <c r="D59" i="38"/>
  <c r="E55" i="38"/>
  <c r="D51" i="38"/>
  <c r="E47" i="38"/>
  <c r="D43" i="38"/>
  <c r="D39" i="38"/>
  <c r="E35" i="38"/>
  <c r="E31" i="38"/>
  <c r="D27" i="38"/>
  <c r="E23" i="38"/>
  <c r="E19" i="38"/>
  <c r="E15" i="38"/>
  <c r="D11" i="38"/>
  <c r="D7" i="38"/>
  <c r="D168" i="38"/>
  <c r="D160" i="38"/>
  <c r="D152" i="38"/>
  <c r="D144" i="38"/>
  <c r="D136" i="38"/>
  <c r="E128" i="38"/>
  <c r="E120" i="38"/>
  <c r="D112" i="38"/>
  <c r="D104" i="38"/>
  <c r="D96" i="38"/>
  <c r="D88" i="38"/>
  <c r="E80" i="38"/>
  <c r="D72" i="38"/>
  <c r="D64" i="38"/>
  <c r="D60" i="38"/>
  <c r="E56" i="38"/>
  <c r="D52" i="38"/>
  <c r="D48" i="38"/>
  <c r="D44" i="38"/>
  <c r="E40" i="38"/>
  <c r="E36" i="38"/>
  <c r="D32" i="38"/>
  <c r="E28" i="38"/>
  <c r="D24" i="38"/>
  <c r="D20" i="38"/>
  <c r="D16" i="38"/>
  <c r="E12" i="38"/>
  <c r="D8" i="38"/>
  <c r="E3" i="38"/>
  <c r="M287" i="35"/>
  <c r="M21" i="35"/>
  <c r="L134" i="35"/>
  <c r="M230" i="35"/>
  <c r="L319" i="35"/>
  <c r="L72" i="35"/>
  <c r="M224" i="35"/>
  <c r="M284" i="35"/>
  <c r="L257" i="35"/>
  <c r="K76" i="35"/>
  <c r="K101" i="35"/>
  <c r="J395" i="38"/>
  <c r="G401" i="38"/>
  <c r="J28" i="35"/>
  <c r="J42" i="35"/>
  <c r="K133" i="35"/>
  <c r="J40" i="35"/>
  <c r="I387" i="38"/>
  <c r="J397" i="38"/>
  <c r="J102" i="35"/>
  <c r="G382" i="38"/>
  <c r="J123" i="35"/>
  <c r="F382" i="38"/>
  <c r="F65" i="38"/>
  <c r="J3" i="35"/>
  <c r="K392" i="38"/>
  <c r="G388" i="38"/>
  <c r="N24" i="37"/>
  <c r="F401" i="38"/>
  <c r="J77" i="35"/>
  <c r="G390" i="38"/>
  <c r="H382" i="38"/>
  <c r="H385" i="38"/>
  <c r="J128" i="35"/>
  <c r="I393" i="38"/>
  <c r="K92" i="35"/>
  <c r="G380" i="38"/>
  <c r="K17" i="35"/>
  <c r="K43" i="35"/>
  <c r="K36" i="35"/>
  <c r="K383" i="38"/>
  <c r="K27" i="35"/>
  <c r="K48" i="35"/>
  <c r="K78" i="35"/>
  <c r="M24" i="37"/>
  <c r="K387" i="38"/>
  <c r="I399" i="38"/>
  <c r="J75" i="35"/>
  <c r="J399" i="38"/>
  <c r="K63" i="35"/>
  <c r="J396" i="38"/>
  <c r="N21" i="37"/>
  <c r="K41" i="35"/>
  <c r="G381" i="38"/>
  <c r="K23" i="35"/>
  <c r="K4" i="35"/>
  <c r="J32" i="35"/>
  <c r="K38" i="35"/>
  <c r="K111" i="35"/>
  <c r="F402" i="38"/>
  <c r="N23" i="37"/>
  <c r="J61" i="35"/>
  <c r="G396" i="38"/>
  <c r="J15" i="35"/>
  <c r="K44" i="35"/>
  <c r="K396" i="38"/>
  <c r="J71" i="35"/>
  <c r="I400" i="38"/>
  <c r="K34" i="35"/>
  <c r="J30" i="35"/>
  <c r="H401" i="38"/>
  <c r="P21" i="37"/>
  <c r="H395" i="38"/>
  <c r="J114" i="35"/>
  <c r="J392" i="38"/>
  <c r="J2" i="35"/>
  <c r="H400" i="38"/>
  <c r="K60" i="35"/>
  <c r="J121" i="35"/>
  <c r="K391" i="38"/>
  <c r="Q22" i="37"/>
  <c r="H394" i="38"/>
  <c r="K113" i="35"/>
  <c r="F385" i="38"/>
  <c r="J386" i="38"/>
  <c r="K54" i="35"/>
  <c r="J5" i="35"/>
  <c r="J110" i="35"/>
  <c r="K82" i="35"/>
  <c r="H384" i="38"/>
  <c r="K75" i="35"/>
  <c r="K64" i="35"/>
  <c r="K70" i="35"/>
  <c r="J39" i="35"/>
  <c r="J70" i="35"/>
  <c r="K89" i="35"/>
  <c r="J57" i="35"/>
  <c r="G383" i="38"/>
  <c r="J6" i="35"/>
  <c r="J402" i="38"/>
  <c r="J126" i="35"/>
  <c r="K7" i="35"/>
  <c r="J7" i="35"/>
  <c r="J82" i="35"/>
  <c r="K110" i="35"/>
  <c r="L370" i="35"/>
  <c r="M373" i="35"/>
  <c r="L379" i="35"/>
  <c r="L348" i="35"/>
  <c r="M357" i="35"/>
  <c r="M349" i="35"/>
  <c r="M338" i="35"/>
  <c r="M322" i="35"/>
  <c r="M310" i="35"/>
  <c r="L298" i="35"/>
  <c r="M290" i="35"/>
  <c r="M282" i="35"/>
  <c r="M270" i="35"/>
  <c r="M258" i="35"/>
  <c r="M250" i="35"/>
  <c r="L238" i="35"/>
  <c r="M226" i="35"/>
  <c r="M214" i="35"/>
  <c r="L206" i="35"/>
  <c r="L190" i="35"/>
  <c r="M182" i="35"/>
  <c r="L174" i="35"/>
  <c r="M154" i="35"/>
  <c r="M142" i="35"/>
  <c r="L130" i="35"/>
  <c r="L118" i="35"/>
  <c r="M106" i="35"/>
  <c r="M98" i="35"/>
  <c r="M86" i="35"/>
  <c r="L74" i="35"/>
  <c r="O23" i="37"/>
  <c r="J390" i="38"/>
  <c r="J45" i="35"/>
  <c r="F396" i="38"/>
  <c r="J27" i="35"/>
  <c r="J14" i="35"/>
  <c r="K69" i="35"/>
  <c r="J23" i="35"/>
  <c r="J116" i="35"/>
  <c r="I385" i="38"/>
  <c r="L365" i="35"/>
  <c r="L361" i="35"/>
  <c r="M341" i="35"/>
  <c r="M314" i="35"/>
  <c r="L294" i="35"/>
  <c r="M278" i="35"/>
  <c r="L254" i="35"/>
  <c r="L234" i="35"/>
  <c r="L210" i="35"/>
  <c r="M186" i="35"/>
  <c r="M162" i="35"/>
  <c r="L138" i="35"/>
  <c r="L110" i="35"/>
  <c r="M90" i="35"/>
  <c r="L70" i="35"/>
  <c r="M58" i="35"/>
  <c r="L50" i="35"/>
  <c r="L42" i="35"/>
  <c r="M34" i="35"/>
  <c r="M26" i="35"/>
  <c r="L18" i="35"/>
  <c r="L10" i="35"/>
  <c r="M337" i="35"/>
  <c r="L329" i="35"/>
  <c r="L321" i="35"/>
  <c r="L313" i="35"/>
  <c r="L305" i="35"/>
  <c r="L297" i="35"/>
  <c r="M289" i="35"/>
  <c r="M277" i="35"/>
  <c r="L253" i="35"/>
  <c r="L241" i="35"/>
  <c r="L233" i="35"/>
  <c r="L225" i="35"/>
  <c r="M217" i="35"/>
  <c r="M209" i="35"/>
  <c r="M197" i="35"/>
  <c r="M189" i="35"/>
  <c r="M181" i="35"/>
  <c r="L169" i="35"/>
  <c r="L161" i="35"/>
  <c r="L149" i="35"/>
  <c r="M137" i="35"/>
  <c r="M129" i="35"/>
  <c r="L121" i="35"/>
  <c r="L113" i="35"/>
  <c r="M105" i="35"/>
  <c r="L97" i="35"/>
  <c r="L89" i="35"/>
  <c r="M81" i="35"/>
  <c r="L73" i="35"/>
  <c r="L65" i="35"/>
  <c r="L49" i="35"/>
  <c r="M41" i="35"/>
  <c r="L33" i="35"/>
  <c r="L17" i="35"/>
  <c r="L9" i="35"/>
  <c r="M2" i="35"/>
  <c r="E396" i="38"/>
  <c r="E388" i="38"/>
  <c r="E380" i="38"/>
  <c r="E372" i="38"/>
  <c r="E364" i="38"/>
  <c r="E356" i="38"/>
  <c r="D348" i="38"/>
  <c r="D401" i="38"/>
  <c r="E393" i="38"/>
  <c r="E385" i="38"/>
  <c r="E377" i="38"/>
  <c r="E369" i="38"/>
  <c r="D361" i="38"/>
  <c r="E353" i="38"/>
  <c r="E345" i="38"/>
  <c r="D337" i="38"/>
  <c r="E329" i="38"/>
  <c r="E321" i="38"/>
  <c r="E313" i="38"/>
  <c r="E305" i="38"/>
  <c r="D297" i="38"/>
  <c r="D289" i="38"/>
  <c r="E281" i="38"/>
  <c r="D273" i="38"/>
  <c r="E265" i="38"/>
  <c r="D253" i="38"/>
  <c r="E245" i="38"/>
  <c r="E237" i="38"/>
  <c r="D229" i="38"/>
  <c r="D221" i="38"/>
  <c r="E213" i="38"/>
  <c r="D205" i="38"/>
  <c r="E197" i="38"/>
  <c r="E189" i="38"/>
  <c r="E181" i="38"/>
  <c r="E173" i="38"/>
  <c r="E336" i="38"/>
  <c r="E328" i="38"/>
  <c r="E320" i="38"/>
  <c r="D312" i="38"/>
  <c r="E304" i="38"/>
  <c r="D296" i="38"/>
  <c r="D288" i="38"/>
  <c r="D280" i="38"/>
  <c r="E272" i="38"/>
  <c r="E264" i="38"/>
  <c r="E252" i="38"/>
  <c r="D244" i="38"/>
  <c r="E236" i="38"/>
  <c r="E228" i="38"/>
  <c r="D220" i="38"/>
  <c r="E212" i="38"/>
  <c r="D204" i="38"/>
  <c r="D196" i="38"/>
  <c r="D188" i="38"/>
  <c r="E180" i="38"/>
  <c r="E172" i="38"/>
  <c r="D165" i="38"/>
  <c r="E157" i="38"/>
  <c r="E149" i="38"/>
  <c r="D141" i="38"/>
  <c r="E133" i="38"/>
  <c r="E125" i="38"/>
  <c r="D117" i="38"/>
  <c r="E109" i="38"/>
  <c r="E101" i="38"/>
  <c r="E93" i="38"/>
  <c r="E85" i="38"/>
  <c r="D77" i="38"/>
  <c r="E69" i="38"/>
  <c r="D61" i="38"/>
  <c r="D57" i="38"/>
  <c r="D53" i="38"/>
  <c r="E49" i="38"/>
  <c r="E45" i="38"/>
  <c r="D41" i="38"/>
  <c r="D37" i="38"/>
  <c r="D33" i="38"/>
  <c r="D29" i="38"/>
  <c r="D25" i="38"/>
  <c r="E21" i="38"/>
  <c r="E17" i="38"/>
  <c r="D13" i="38"/>
  <c r="D9" i="38"/>
  <c r="E4" i="38"/>
  <c r="E170" i="38"/>
  <c r="E162" i="38"/>
  <c r="D154" i="38"/>
  <c r="E146" i="38"/>
  <c r="D138" i="38"/>
  <c r="E130" i="38"/>
  <c r="E122" i="38"/>
  <c r="E114" i="38"/>
  <c r="E106" i="38"/>
  <c r="E98" i="38"/>
  <c r="E90" i="38"/>
  <c r="E82" i="38"/>
  <c r="E74" i="38"/>
  <c r="E66" i="38"/>
  <c r="D62" i="38"/>
  <c r="D58" i="38"/>
  <c r="E54" i="38"/>
  <c r="D50" i="38"/>
  <c r="D46" i="38"/>
  <c r="E42" i="38"/>
  <c r="D38" i="38"/>
  <c r="E34" i="38"/>
  <c r="E30" i="38"/>
  <c r="D26" i="38"/>
  <c r="E22" i="38"/>
  <c r="E18" i="38"/>
  <c r="E14" i="38"/>
  <c r="D10" i="38"/>
  <c r="D5" i="38"/>
  <c r="E6" i="38"/>
  <c r="M302" i="35"/>
  <c r="M145" i="35"/>
  <c r="M198" i="35"/>
  <c r="L146" i="35"/>
  <c r="L366" i="35"/>
  <c r="L376" i="35"/>
  <c r="L368" i="35"/>
  <c r="L375" i="35"/>
  <c r="L367" i="35"/>
  <c r="L377" i="35"/>
  <c r="M354" i="35"/>
  <c r="L346" i="35"/>
  <c r="L355" i="35"/>
  <c r="M332" i="35"/>
  <c r="M316" i="35"/>
  <c r="M300" i="35"/>
  <c r="L280" i="35"/>
  <c r="L268" i="35"/>
  <c r="M256" i="35"/>
  <c r="M232" i="35"/>
  <c r="M220" i="35"/>
  <c r="M204" i="35"/>
  <c r="M196" i="35"/>
  <c r="L188" i="35"/>
  <c r="M176" i="35"/>
  <c r="M168" i="35"/>
  <c r="L160" i="35"/>
  <c r="M152" i="35"/>
  <c r="L144" i="35"/>
  <c r="L136" i="35"/>
  <c r="L120" i="35"/>
  <c r="M112" i="35"/>
  <c r="M100" i="35"/>
  <c r="M88" i="35"/>
  <c r="L80" i="35"/>
  <c r="L68" i="35"/>
  <c r="L60" i="35"/>
  <c r="L52" i="35"/>
  <c r="L44" i="35"/>
  <c r="L36" i="35"/>
  <c r="L28" i="35"/>
  <c r="L20" i="35"/>
  <c r="L12" i="35"/>
  <c r="L4" i="35"/>
  <c r="L331" i="35"/>
  <c r="L315" i="35"/>
  <c r="M299" i="35"/>
  <c r="L283" i="35"/>
  <c r="L275" i="35"/>
  <c r="M267" i="35"/>
  <c r="L259" i="35"/>
  <c r="L247" i="35"/>
  <c r="M239" i="35"/>
  <c r="M231" i="35"/>
  <c r="L223" i="35"/>
  <c r="M207" i="35"/>
  <c r="M199" i="35"/>
  <c r="M183" i="35"/>
  <c r="M175" i="35"/>
  <c r="L163" i="35"/>
  <c r="M151" i="35"/>
  <c r="L143" i="35"/>
  <c r="M131" i="35"/>
  <c r="L123" i="35"/>
  <c r="M111" i="35"/>
  <c r="L99" i="35"/>
  <c r="L91" i="35"/>
  <c r="M79" i="35"/>
  <c r="M63" i="35"/>
  <c r="M55" i="35"/>
  <c r="M47" i="35"/>
  <c r="L39" i="35"/>
  <c r="J62" i="35"/>
  <c r="K37" i="35"/>
  <c r="J76" i="35"/>
  <c r="H391" i="38"/>
  <c r="J83" i="35"/>
  <c r="J129" i="35"/>
  <c r="K112" i="35"/>
  <c r="K123" i="35"/>
  <c r="K126" i="35"/>
  <c r="M378" i="35"/>
  <c r="L360" i="35"/>
  <c r="L353" i="35"/>
  <c r="M330" i="35"/>
  <c r="L306" i="35"/>
  <c r="L286" i="35"/>
  <c r="M262" i="35"/>
  <c r="M242" i="35"/>
  <c r="L218" i="35"/>
  <c r="L202" i="35"/>
  <c r="M178" i="35"/>
  <c r="M150" i="35"/>
  <c r="M122" i="35"/>
  <c r="M102" i="35"/>
  <c r="M78" i="35"/>
  <c r="M62" i="35"/>
  <c r="M54" i="35"/>
  <c r="M46" i="35"/>
  <c r="M38" i="35"/>
  <c r="L30" i="35"/>
  <c r="L22" i="35"/>
  <c r="M14" i="35"/>
  <c r="M6" i="35"/>
  <c r="M333" i="35"/>
  <c r="M325" i="35"/>
  <c r="L317" i="35"/>
  <c r="L309" i="35"/>
  <c r="L301" i="35"/>
  <c r="M293" i="35"/>
  <c r="M285" i="35"/>
  <c r="M265" i="35"/>
  <c r="M245" i="35"/>
  <c r="L237" i="35"/>
  <c r="L229" i="35"/>
  <c r="M221" i="35"/>
  <c r="L213" i="35"/>
  <c r="M205" i="35"/>
  <c r="M193" i="35"/>
  <c r="L185" i="35"/>
  <c r="L173" i="35"/>
  <c r="M165" i="35"/>
  <c r="M153" i="35"/>
  <c r="M141" i="35"/>
  <c r="L133" i="35"/>
  <c r="L125" i="35"/>
  <c r="M117" i="35"/>
  <c r="L109" i="35"/>
  <c r="M101" i="35"/>
  <c r="M93" i="35"/>
  <c r="L85" i="35"/>
  <c r="L77" i="35"/>
  <c r="L69" i="35"/>
  <c r="L61" i="35"/>
  <c r="L45" i="35"/>
  <c r="L37" i="35"/>
  <c r="M29" i="35"/>
  <c r="M13" i="35"/>
  <c r="L5" i="35"/>
  <c r="E400" i="38"/>
  <c r="D392" i="38"/>
  <c r="D384" i="38"/>
  <c r="E376" i="38"/>
  <c r="D368" i="38"/>
  <c r="E360" i="38"/>
  <c r="E352" i="38"/>
  <c r="E344" i="38"/>
  <c r="D397" i="38"/>
  <c r="D389" i="38"/>
  <c r="D381" i="38"/>
  <c r="E373" i="38"/>
  <c r="E365" i="38"/>
  <c r="E357" i="38"/>
  <c r="D349" i="38"/>
  <c r="E341" i="38"/>
  <c r="D333" i="38"/>
  <c r="E325" i="38"/>
  <c r="E317" i="38"/>
  <c r="E309" i="38"/>
  <c r="D301" i="38"/>
  <c r="E293" i="38"/>
  <c r="E285" i="38"/>
  <c r="E277" i="38"/>
  <c r="D269" i="38"/>
  <c r="D257" i="38"/>
  <c r="E249" i="38"/>
  <c r="D241" i="38"/>
  <c r="D233" i="38"/>
  <c r="E225" i="38"/>
  <c r="E217" i="38"/>
  <c r="E209" i="38"/>
  <c r="D201" i="38"/>
  <c r="E193" i="38"/>
  <c r="E185" i="38"/>
  <c r="D177" i="38"/>
  <c r="E340" i="38"/>
  <c r="D332" i="38"/>
  <c r="E324" i="38"/>
  <c r="E316" i="38"/>
  <c r="D308" i="38"/>
  <c r="D300" i="38"/>
  <c r="D292" i="38"/>
  <c r="D284" i="38"/>
  <c r="E276" i="38"/>
  <c r="E268" i="38"/>
  <c r="E256" i="38"/>
  <c r="D248" i="38"/>
  <c r="E240" i="38"/>
  <c r="D232" i="38"/>
  <c r="D224" i="38"/>
  <c r="D216" i="38"/>
  <c r="D208" i="38"/>
  <c r="E200" i="38"/>
  <c r="D192" i="38"/>
  <c r="D184" i="38"/>
  <c r="E176" i="38"/>
  <c r="D169" i="38"/>
  <c r="E161" i="38"/>
  <c r="E153" i="38"/>
  <c r="D145" i="38"/>
  <c r="E137" i="38"/>
  <c r="D129" i="38"/>
  <c r="D121" i="38"/>
  <c r="E113" i="38"/>
  <c r="E105" i="38"/>
  <c r="D97" i="38"/>
  <c r="D89" i="38"/>
  <c r="E81" i="38"/>
  <c r="E73" i="38"/>
  <c r="E65" i="38"/>
  <c r="F61" i="38"/>
  <c r="F57" i="38"/>
  <c r="G53" i="38"/>
  <c r="G49" i="38"/>
  <c r="G45" i="38"/>
  <c r="G41" i="38"/>
  <c r="F37" i="38"/>
  <c r="F33" i="38"/>
  <c r="G29" i="38"/>
  <c r="F25" i="38"/>
  <c r="F21" i="38"/>
  <c r="G17" i="38"/>
  <c r="G13" i="38"/>
  <c r="G9" i="38"/>
  <c r="G4" i="38"/>
  <c r="D166" i="38"/>
  <c r="D158" i="38"/>
  <c r="E150" i="38"/>
  <c r="E142" i="38"/>
  <c r="D134" i="38"/>
  <c r="D126" i="38"/>
  <c r="D118" i="38"/>
  <c r="D110" i="38"/>
  <c r="D102" i="38"/>
  <c r="D94" i="38"/>
  <c r="E86" i="38"/>
  <c r="D78" i="38"/>
  <c r="D70" i="38"/>
  <c r="F66" i="38"/>
  <c r="G62" i="38"/>
  <c r="G58" i="38"/>
  <c r="F54" i="38"/>
  <c r="G50" i="38"/>
  <c r="G46" i="38"/>
  <c r="G42" i="38"/>
  <c r="F38" i="38"/>
  <c r="F34" i="38"/>
  <c r="F30" i="38"/>
  <c r="G26" i="38"/>
  <c r="G22" i="38"/>
  <c r="F18" i="38"/>
  <c r="G14" i="38"/>
  <c r="G10" i="38"/>
  <c r="G5" i="38"/>
  <c r="F6" i="38"/>
  <c r="M53" i="35"/>
  <c r="M57" i="35"/>
  <c r="M345" i="35"/>
  <c r="M374" i="35"/>
  <c r="M369" i="35"/>
  <c r="M372" i="35"/>
  <c r="M364" i="35"/>
  <c r="M371" i="35"/>
  <c r="L363" i="35"/>
  <c r="L362" i="35"/>
  <c r="M350" i="35"/>
  <c r="M342" i="35"/>
  <c r="M347" i="35"/>
  <c r="L324" i="35"/>
  <c r="M308" i="35"/>
  <c r="L292" i="35"/>
  <c r="L276" i="35"/>
  <c r="L264" i="35"/>
  <c r="L228" i="35"/>
  <c r="M200" i="35"/>
  <c r="L184" i="35"/>
  <c r="L164" i="35"/>
  <c r="M148" i="35"/>
  <c r="L132" i="35"/>
  <c r="L108" i="35"/>
  <c r="L84" i="35"/>
  <c r="M64" i="35"/>
  <c r="L48" i="35"/>
  <c r="L32" i="35"/>
  <c r="L16" i="35"/>
  <c r="L339" i="35"/>
  <c r="M307" i="35"/>
  <c r="L279" i="35"/>
  <c r="L263" i="35"/>
  <c r="L243" i="35"/>
  <c r="L227" i="35"/>
  <c r="L203" i="35"/>
  <c r="M179" i="35"/>
  <c r="L159" i="35"/>
  <c r="L139" i="35"/>
  <c r="L119" i="35"/>
  <c r="L95" i="35"/>
  <c r="M75" i="35"/>
  <c r="M51" i="35"/>
  <c r="L35" i="35"/>
  <c r="L27" i="35"/>
  <c r="M19" i="35"/>
  <c r="L11" i="35"/>
  <c r="M3" i="35"/>
  <c r="E398" i="38"/>
  <c r="E390" i="38"/>
  <c r="E382" i="38"/>
  <c r="D374" i="38"/>
  <c r="E366" i="38"/>
  <c r="E358" i="38"/>
  <c r="E350" i="38"/>
  <c r="E2" i="38"/>
  <c r="D395" i="38"/>
  <c r="E387" i="38"/>
  <c r="E379" i="38"/>
  <c r="E371" i="38"/>
  <c r="E363" i="38"/>
  <c r="E355" i="38"/>
  <c r="E347" i="38"/>
  <c r="D339" i="38"/>
  <c r="E331" i="38"/>
  <c r="E323" i="38"/>
  <c r="E315" i="38"/>
  <c r="D307" i="38"/>
  <c r="E299" i="38"/>
  <c r="E291" i="38"/>
  <c r="E283" i="38"/>
  <c r="E275" i="38"/>
  <c r="D267" i="38"/>
  <c r="E259" i="38"/>
  <c r="E251" i="38"/>
  <c r="E243" i="38"/>
  <c r="D235" i="38"/>
  <c r="E227" i="38"/>
  <c r="E219" i="38"/>
  <c r="D211" i="38"/>
  <c r="E203" i="38"/>
  <c r="E195" i="38"/>
  <c r="E187" i="38"/>
  <c r="E179" i="38"/>
  <c r="E342" i="38"/>
  <c r="E334" i="38"/>
  <c r="D326" i="38"/>
  <c r="D318" i="38"/>
  <c r="E310" i="38"/>
  <c r="D302" i="38"/>
  <c r="D294" i="38"/>
  <c r="E286" i="38"/>
  <c r="E278" i="38"/>
  <c r="E270" i="38"/>
  <c r="D262" i="38"/>
  <c r="E254" i="38"/>
  <c r="D246" i="38"/>
  <c r="D238" i="38"/>
  <c r="D230" i="38"/>
  <c r="E222" i="38"/>
  <c r="D214" i="38"/>
  <c r="E206" i="38"/>
  <c r="D198" i="38"/>
  <c r="E190" i="38"/>
  <c r="D182" i="38"/>
  <c r="E174" i="38"/>
  <c r="E167" i="38"/>
  <c r="E159" i="38"/>
  <c r="D151" i="38"/>
  <c r="D143" i="38"/>
  <c r="E135" i="38"/>
  <c r="E127" i="38"/>
  <c r="D119" i="38"/>
  <c r="D111" i="38"/>
  <c r="D103" i="38"/>
  <c r="D95" i="38"/>
  <c r="E87" i="38"/>
  <c r="E79" i="38"/>
  <c r="E71" i="38"/>
  <c r="D63" i="38"/>
  <c r="E59" i="38"/>
  <c r="D55" i="38"/>
  <c r="E51" i="38"/>
  <c r="D47" i="38"/>
  <c r="E43" i="38"/>
  <c r="E39" i="38"/>
  <c r="D35" i="38"/>
  <c r="D31" i="38"/>
  <c r="E27" i="38"/>
  <c r="D23" i="38"/>
  <c r="D19" i="38"/>
  <c r="D15" i="38"/>
  <c r="E11" i="38"/>
  <c r="E7" i="38"/>
  <c r="E168" i="38"/>
  <c r="E160" i="38"/>
  <c r="E152" i="38"/>
  <c r="E144" i="38"/>
  <c r="E136" i="38"/>
  <c r="D128" i="38"/>
  <c r="D120" i="38"/>
  <c r="E112" i="38"/>
  <c r="E104" i="38"/>
  <c r="E96" i="38"/>
  <c r="E88" i="38"/>
  <c r="D80" i="38"/>
  <c r="E72" i="38"/>
  <c r="E64" i="38"/>
  <c r="E60" i="38"/>
  <c r="D56" i="38"/>
  <c r="E52" i="38"/>
  <c r="E48" i="38"/>
  <c r="E44" i="38"/>
  <c r="D40" i="38"/>
  <c r="D36" i="38"/>
  <c r="E32" i="38"/>
  <c r="D28" i="38"/>
  <c r="E24" i="38"/>
  <c r="E20" i="38"/>
  <c r="E16" i="38"/>
  <c r="D12" i="38"/>
  <c r="E8" i="38"/>
  <c r="D3" i="38"/>
  <c r="M318" i="35"/>
  <c r="M71" i="35"/>
  <c r="L155" i="35"/>
  <c r="L252" i="35"/>
  <c r="L335" i="35"/>
  <c r="M104" i="35"/>
  <c r="M266" i="35"/>
  <c r="M126" i="35"/>
  <c r="M288" i="35"/>
  <c r="J93" i="35"/>
  <c r="J86" i="35"/>
  <c r="J24" i="35"/>
  <c r="J132" i="35"/>
  <c r="J31" i="35"/>
  <c r="I382" i="38"/>
  <c r="M22" i="37"/>
  <c r="K91" i="35"/>
  <c r="G399" i="38"/>
  <c r="K400" i="38"/>
  <c r="J19" i="35"/>
  <c r="K86" i="35"/>
  <c r="K83" i="35"/>
  <c r="J20" i="35"/>
  <c r="K33" i="35"/>
  <c r="K21" i="37"/>
  <c r="K47" i="35"/>
  <c r="K98" i="35"/>
  <c r="J22" i="37"/>
  <c r="K79" i="35"/>
  <c r="K28" i="35"/>
  <c r="O24" i="37"/>
  <c r="J33" i="35"/>
  <c r="J112" i="35"/>
  <c r="J35" i="35"/>
  <c r="K59" i="35"/>
  <c r="Q24" i="37"/>
  <c r="F4" i="38"/>
  <c r="J388" i="38"/>
  <c r="J118" i="35"/>
  <c r="J68" i="35"/>
  <c r="K104" i="35"/>
  <c r="J52" i="35"/>
  <c r="K390" i="38"/>
  <c r="K35" i="35"/>
  <c r="K8" i="35"/>
  <c r="I380" i="38"/>
  <c r="F384" i="38"/>
  <c r="J51" i="35"/>
  <c r="I390" i="38"/>
  <c r="L24" i="37"/>
  <c r="I384" i="38"/>
  <c r="J117" i="35"/>
  <c r="J80" i="35"/>
  <c r="I383" i="38"/>
  <c r="K95" i="35"/>
  <c r="J8" i="35"/>
  <c r="F387" i="38"/>
  <c r="J113" i="35"/>
  <c r="G392" i="38"/>
  <c r="G385" i="38"/>
  <c r="Q21" i="37"/>
  <c r="J58" i="35"/>
  <c r="K128" i="35"/>
  <c r="K16" i="35"/>
  <c r="H390" i="38"/>
  <c r="J17" i="35"/>
  <c r="J54" i="35"/>
  <c r="J79" i="35"/>
  <c r="K102" i="35"/>
  <c r="J106" i="35"/>
  <c r="J53" i="35"/>
  <c r="K87" i="35"/>
  <c r="J105" i="35"/>
  <c r="K29" i="35"/>
  <c r="L23" i="37"/>
  <c r="G400" i="38"/>
  <c r="K385" i="38"/>
  <c r="J23" i="37"/>
  <c r="F388" i="38"/>
  <c r="J96" i="35"/>
  <c r="J37" i="35"/>
  <c r="J9" i="35"/>
  <c r="J115" i="35"/>
  <c r="J26" i="35"/>
  <c r="G387" i="38"/>
  <c r="J64" i="35"/>
  <c r="K39" i="35"/>
  <c r="J56" i="35"/>
  <c r="J12" i="35"/>
  <c r="K55" i="35"/>
  <c r="J73" i="35"/>
  <c r="K85" i="35"/>
  <c r="K32" i="35"/>
  <c r="J78" i="35"/>
  <c r="K97" i="35"/>
  <c r="J101" i="35"/>
  <c r="K399" i="38"/>
  <c r="J22" i="35"/>
  <c r="F393" i="38"/>
  <c r="K24" i="37"/>
  <c r="J18" i="35"/>
  <c r="K401" i="38"/>
  <c r="J21" i="35"/>
  <c r="K25" i="35"/>
  <c r="J383" i="38"/>
  <c r="I401" i="38"/>
  <c r="K125" i="35"/>
  <c r="J384" i="38"/>
  <c r="K108" i="35"/>
  <c r="J401" i="38"/>
  <c r="K94" i="35"/>
  <c r="J21" i="37"/>
  <c r="G398" i="38"/>
  <c r="J398" i="38"/>
  <c r="J66" i="35"/>
  <c r="F386" i="38"/>
  <c r="J94" i="35"/>
  <c r="K45" i="35"/>
  <c r="H392" i="38"/>
  <c r="H388" i="38"/>
  <c r="F381" i="38"/>
  <c r="J13" i="35"/>
  <c r="K66" i="35"/>
  <c r="J59" i="35"/>
  <c r="K26" i="35"/>
  <c r="J131" i="35"/>
  <c r="J130" i="35"/>
  <c r="J124" i="35"/>
  <c r="K56" i="35"/>
  <c r="J108" i="35"/>
  <c r="K121" i="35"/>
  <c r="F392" i="38"/>
  <c r="K395" i="38"/>
  <c r="K81" i="35"/>
  <c r="F391" i="38"/>
  <c r="I396" i="38"/>
  <c r="J44" i="35"/>
  <c r="K84" i="35"/>
  <c r="K18" i="35"/>
  <c r="K51" i="35"/>
  <c r="I381" i="38"/>
  <c r="J34" i="35"/>
  <c r="K10" i="35"/>
  <c r="J387" i="38"/>
  <c r="J69" i="35"/>
  <c r="J85" i="35"/>
  <c r="K13" i="35"/>
  <c r="H380" i="38"/>
  <c r="H381" i="38"/>
  <c r="J103" i="35"/>
  <c r="H386" i="38"/>
  <c r="L244" i="35"/>
  <c r="M208" i="35"/>
  <c r="M192" i="35"/>
  <c r="L172" i="35"/>
  <c r="M156" i="35"/>
  <c r="L140" i="35"/>
  <c r="L116" i="35"/>
  <c r="L96" i="35"/>
  <c r="L76" i="35"/>
  <c r="L56" i="35"/>
  <c r="M40" i="35"/>
  <c r="L24" i="35"/>
  <c r="L8" i="35"/>
  <c r="L323" i="35"/>
  <c r="L291" i="35"/>
  <c r="L271" i="35"/>
  <c r="M255" i="35"/>
  <c r="L235" i="35"/>
  <c r="M215" i="35"/>
  <c r="M195" i="35"/>
  <c r="L167" i="35"/>
  <c r="L147" i="35"/>
  <c r="L127" i="35"/>
  <c r="L107" i="35"/>
  <c r="L87" i="35"/>
  <c r="L59" i="35"/>
  <c r="M43" i="35"/>
  <c r="L31" i="35"/>
  <c r="M23" i="35"/>
  <c r="L15" i="35"/>
  <c r="L7" i="35"/>
  <c r="D402" i="38"/>
  <c r="D394" i="38"/>
  <c r="E386" i="38"/>
  <c r="D378" i="38"/>
  <c r="E370" i="38"/>
  <c r="E362" i="38"/>
  <c r="E354" i="38"/>
  <c r="D346" i="38"/>
  <c r="E399" i="38"/>
  <c r="E391" i="38"/>
  <c r="D383" i="38"/>
  <c r="E375" i="38"/>
  <c r="D367" i="38"/>
  <c r="D359" i="38"/>
  <c r="D351" i="38"/>
  <c r="E343" i="38"/>
  <c r="E335" i="38"/>
  <c r="E327" i="38"/>
  <c r="D319" i="38"/>
  <c r="E311" i="38"/>
  <c r="D303" i="38"/>
  <c r="E295" i="38"/>
  <c r="D287" i="38"/>
  <c r="E279" i="38"/>
  <c r="E271" i="38"/>
  <c r="D263" i="38"/>
  <c r="D255" i="38"/>
  <c r="E247" i="38"/>
  <c r="D239" i="38"/>
  <c r="D231" i="38"/>
  <c r="D223" i="38"/>
  <c r="E215" i="38"/>
  <c r="E207" i="38"/>
  <c r="E199" i="38"/>
  <c r="E191" i="38"/>
  <c r="E183" i="38"/>
  <c r="E175" i="38"/>
  <c r="D338" i="38"/>
  <c r="D330" i="38"/>
  <c r="E322" i="38"/>
  <c r="E314" i="38"/>
  <c r="E306" i="38"/>
  <c r="E298" i="38"/>
  <c r="E290" i="38"/>
  <c r="D282" i="38"/>
  <c r="E274" i="38"/>
  <c r="E266" i="38"/>
  <c r="E258" i="38"/>
  <c r="D250" i="38"/>
  <c r="E242" i="38"/>
  <c r="D234" i="38"/>
  <c r="E226" i="38"/>
  <c r="D218" i="38"/>
  <c r="D210" i="38"/>
  <c r="E202" i="38"/>
  <c r="E194" i="38"/>
  <c r="E186" i="38"/>
  <c r="D178" i="38"/>
  <c r="E171" i="38"/>
  <c r="E163" i="38"/>
  <c r="E155" i="38"/>
  <c r="E147" i="38"/>
  <c r="D139" i="38"/>
  <c r="E131" i="38"/>
  <c r="E123" i="38"/>
  <c r="E115" i="38"/>
  <c r="E107" i="38"/>
  <c r="E99" i="38"/>
  <c r="D91" i="38"/>
  <c r="D83" i="38"/>
  <c r="E75" i="38"/>
  <c r="E67" i="38"/>
  <c r="G63" i="38"/>
  <c r="G59" i="38"/>
  <c r="G55" i="38"/>
  <c r="F51" i="38"/>
  <c r="F47" i="38"/>
  <c r="G43" i="38"/>
  <c r="G39" i="38"/>
  <c r="F35" i="38"/>
  <c r="G31" i="38"/>
  <c r="F27" i="38"/>
  <c r="G23" i="38"/>
  <c r="F19" i="38"/>
  <c r="G15" i="38"/>
  <c r="F11" i="38"/>
  <c r="G7" i="38"/>
  <c r="E164" i="38"/>
  <c r="D156" i="38"/>
  <c r="D148" i="38"/>
  <c r="E140" i="38"/>
  <c r="D132" i="38"/>
  <c r="E124" i="38"/>
  <c r="D116" i="38"/>
  <c r="E108" i="38"/>
  <c r="E100" i="38"/>
  <c r="E92" i="38"/>
  <c r="E84" i="38"/>
  <c r="D76" i="38"/>
  <c r="E68" i="38"/>
  <c r="G64" i="38"/>
  <c r="F60" i="38"/>
  <c r="G56" i="38"/>
  <c r="F52" i="38"/>
  <c r="F48" i="38"/>
  <c r="G44" i="38"/>
  <c r="F40" i="38"/>
  <c r="F36" i="38"/>
  <c r="G32" i="38"/>
  <c r="F28" i="38"/>
  <c r="F24" i="38"/>
  <c r="F20" i="38"/>
  <c r="G16" i="38"/>
  <c r="F12" i="38"/>
  <c r="F8" i="38"/>
  <c r="M251" i="35"/>
  <c r="L351" i="35"/>
  <c r="L114" i="35"/>
  <c r="M201" i="35"/>
  <c r="M303" i="35"/>
  <c r="L25" i="35"/>
  <c r="M177" i="35"/>
  <c r="M328" i="35"/>
  <c r="M212" i="35"/>
  <c r="L356" i="35"/>
  <c r="J119" i="35"/>
  <c r="J109" i="35"/>
  <c r="P23" i="37"/>
  <c r="K397" i="38"/>
  <c r="F395" i="38"/>
  <c r="J87" i="35"/>
  <c r="K105" i="35"/>
  <c r="K24" i="35"/>
  <c r="K12" i="35"/>
  <c r="K99" i="35"/>
  <c r="K58" i="35"/>
  <c r="K52" i="35"/>
  <c r="K31" i="35"/>
  <c r="K124" i="35"/>
  <c r="K88" i="35"/>
  <c r="J389" i="38"/>
  <c r="O22" i="37"/>
  <c r="K109" i="35"/>
  <c r="J36" i="35"/>
  <c r="K19" i="35"/>
  <c r="I394" i="38"/>
  <c r="I402" i="38"/>
  <c r="K5" i="35"/>
  <c r="J4" i="35"/>
  <c r="J63" i="35"/>
  <c r="K107" i="35"/>
  <c r="J381" i="38"/>
  <c r="J48" i="35"/>
  <c r="K40" i="35"/>
  <c r="H397" i="38"/>
  <c r="K22" i="37"/>
  <c r="I389" i="38"/>
  <c r="O21" i="37"/>
  <c r="J99" i="35"/>
  <c r="J65" i="35"/>
  <c r="J38" i="35"/>
  <c r="K100" i="35"/>
  <c r="G389" i="38"/>
  <c r="K131" i="35"/>
  <c r="K77" i="35"/>
  <c r="J55" i="35"/>
  <c r="J133" i="35"/>
  <c r="L21" i="37"/>
  <c r="J104" i="35"/>
  <c r="J88" i="35"/>
  <c r="K103" i="35"/>
  <c r="K62" i="35"/>
  <c r="H389" i="38"/>
  <c r="F2" i="38"/>
  <c r="K93" i="35"/>
  <c r="J100" i="35"/>
  <c r="K53" i="35"/>
  <c r="J41" i="35"/>
  <c r="K9" i="35"/>
  <c r="K71" i="35"/>
  <c r="K30" i="35"/>
  <c r="K114" i="35"/>
  <c r="K96" i="35"/>
  <c r="K381" i="38"/>
  <c r="F380" i="38"/>
  <c r="J84" i="35"/>
  <c r="K402" i="38"/>
  <c r="F400" i="38"/>
  <c r="K118" i="35"/>
  <c r="J92" i="35"/>
  <c r="K122" i="35"/>
  <c r="K49" i="35"/>
  <c r="G402" i="38"/>
  <c r="F3" i="38"/>
  <c r="J98" i="35"/>
  <c r="J107" i="35"/>
  <c r="K6" i="35"/>
  <c r="K384" i="38"/>
  <c r="H383" i="38"/>
  <c r="K132" i="35"/>
  <c r="K389" i="38"/>
  <c r="J81" i="35"/>
  <c r="K46" i="35"/>
  <c r="H387" i="38"/>
  <c r="K119" i="35"/>
  <c r="G394" i="38"/>
  <c r="K21" i="35"/>
  <c r="I391" i="38"/>
  <c r="J46" i="35"/>
  <c r="H396" i="38"/>
  <c r="K22" i="35"/>
  <c r="K2" i="35"/>
  <c r="J47" i="35"/>
  <c r="G386" i="38"/>
  <c r="J385" i="38"/>
  <c r="K129" i="35"/>
  <c r="J74" i="35"/>
  <c r="F399" i="38"/>
  <c r="N22" i="37"/>
  <c r="J97" i="35"/>
  <c r="I398" i="38"/>
  <c r="J382" i="38"/>
  <c r="J95" i="35"/>
  <c r="M21" i="37"/>
  <c r="K73" i="35"/>
  <c r="K120" i="35"/>
  <c r="Q23" i="37"/>
  <c r="J122" i="35"/>
  <c r="D67" i="38"/>
  <c r="D261" i="38"/>
  <c r="M261" i="35"/>
  <c r="K394" i="38"/>
  <c r="D260" i="38"/>
  <c r="E260" i="38"/>
  <c r="L261" i="35"/>
  <c r="E261" i="38"/>
  <c r="F67" i="38"/>
  <c r="L260" i="35"/>
  <c r="M260" i="35"/>
  <c r="J67" i="35"/>
  <c r="L67" i="35"/>
  <c r="C47" i="11" l="1"/>
  <c r="B2" i="38"/>
  <c r="J2" i="38"/>
  <c r="H2" i="38"/>
  <c r="I2" i="38"/>
  <c r="K2" i="38"/>
  <c r="M14" i="37"/>
  <c r="P14" i="37"/>
  <c r="L10" i="37"/>
  <c r="K4" i="37"/>
  <c r="N4" i="37"/>
  <c r="M13" i="37"/>
  <c r="L2" i="37"/>
  <c r="O19" i="37"/>
  <c r="P19" i="37"/>
  <c r="Q2" i="37"/>
  <c r="J13" i="37"/>
  <c r="N13" i="37"/>
  <c r="M11" i="37"/>
  <c r="P16" i="37"/>
  <c r="Q5" i="37"/>
  <c r="Q4" i="37"/>
  <c r="O12" i="37"/>
  <c r="Q15" i="37"/>
  <c r="M8" i="37"/>
  <c r="J16" i="37"/>
  <c r="M9" i="37"/>
  <c r="N2" i="37"/>
  <c r="M19" i="37"/>
  <c r="K15" i="37"/>
  <c r="J19" i="37"/>
  <c r="N6" i="37"/>
  <c r="Q17" i="37"/>
  <c r="O8" i="37"/>
  <c r="O4" i="37"/>
  <c r="L4" i="37"/>
  <c r="P15" i="37"/>
  <c r="N8" i="37"/>
  <c r="M20" i="37"/>
  <c r="Q16" i="37"/>
  <c r="L3" i="37"/>
  <c r="N15" i="37"/>
  <c r="J11" i="37"/>
  <c r="M7" i="37"/>
  <c r="J9" i="37"/>
  <c r="P9" i="37"/>
  <c r="Q13" i="37"/>
  <c r="Q20" i="37"/>
  <c r="M10" i="37"/>
  <c r="N9" i="37"/>
  <c r="O18" i="37"/>
  <c r="K9" i="37"/>
  <c r="Q8" i="37"/>
  <c r="K16" i="37"/>
  <c r="J15" i="37"/>
  <c r="O15" i="37"/>
  <c r="J20" i="37"/>
  <c r="P2" i="37"/>
  <c r="L17" i="37"/>
  <c r="J8" i="37"/>
  <c r="N18" i="37"/>
  <c r="L13" i="37"/>
  <c r="P10" i="37"/>
  <c r="N10" i="37"/>
  <c r="O10" i="37"/>
  <c r="O9" i="37"/>
  <c r="M5" i="37"/>
  <c r="J10" i="37"/>
  <c r="N16" i="37"/>
  <c r="K12" i="37"/>
  <c r="K10" i="37"/>
  <c r="P8" i="37"/>
  <c r="K2" i="37"/>
  <c r="Q14" i="37"/>
  <c r="L7" i="37"/>
  <c r="O20" i="37"/>
  <c r="M18" i="37"/>
  <c r="J18" i="37"/>
  <c r="K19" i="37"/>
  <c r="N5" i="37"/>
  <c r="Q6" i="37"/>
  <c r="M16" i="37"/>
  <c r="L6" i="37"/>
  <c r="O3" i="37"/>
  <c r="O16" i="37"/>
  <c r="L19" i="37"/>
  <c r="L14" i="37"/>
  <c r="Q11" i="37"/>
  <c r="O13" i="37"/>
  <c r="L20" i="37"/>
  <c r="Q10" i="37"/>
  <c r="K11" i="37"/>
  <c r="P20" i="37"/>
  <c r="P6" i="37"/>
  <c r="P3" i="37"/>
  <c r="K14" i="37"/>
  <c r="O2" i="37"/>
  <c r="P7" i="37"/>
  <c r="P11" i="37"/>
  <c r="L9" i="37"/>
  <c r="J3" i="37"/>
  <c r="N19" i="37"/>
  <c r="K6" i="37"/>
  <c r="O5" i="37"/>
  <c r="M17" i="37"/>
  <c r="K18" i="37"/>
  <c r="N11" i="37"/>
  <c r="K3" i="37"/>
  <c r="K8" i="37"/>
  <c r="N7" i="37"/>
  <c r="M15" i="37"/>
  <c r="J14" i="37"/>
  <c r="Q7" i="37"/>
  <c r="K20" i="37"/>
  <c r="J6" i="37"/>
  <c r="L12" i="37"/>
  <c r="M2" i="37"/>
  <c r="J17" i="37"/>
  <c r="P17" i="37"/>
  <c r="Q3" i="37"/>
  <c r="L5" i="37"/>
  <c r="J2" i="37"/>
  <c r="P4" i="37"/>
  <c r="O14" i="37"/>
  <c r="J5" i="37"/>
  <c r="K5" i="37"/>
  <c r="P13" i="37"/>
  <c r="Q18" i="37"/>
  <c r="O11" i="37"/>
  <c r="P12" i="37"/>
  <c r="K7" i="37"/>
  <c r="N12" i="37"/>
  <c r="L8" i="37"/>
  <c r="Q19" i="37"/>
  <c r="P5" i="37"/>
  <c r="J7" i="37"/>
  <c r="M4" i="37"/>
  <c r="L15" i="37"/>
  <c r="M12" i="37"/>
  <c r="L11" i="37"/>
  <c r="N14" i="37"/>
  <c r="N20" i="37"/>
  <c r="O6" i="37"/>
  <c r="O7" i="37"/>
  <c r="L18" i="37"/>
  <c r="O17" i="37"/>
  <c r="K13" i="37"/>
  <c r="N3" i="37"/>
  <c r="L16" i="37"/>
  <c r="Q9" i="37"/>
  <c r="M3" i="37"/>
  <c r="K17" i="37"/>
  <c r="Q12" i="37"/>
  <c r="J12" i="37"/>
  <c r="J4" i="37"/>
  <c r="P18" i="37"/>
  <c r="N17" i="37"/>
  <c r="M6" i="37"/>
  <c r="G2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<sst xmlns="http://schemas.openxmlformats.org/spreadsheetml/2006/main" count="3316" uniqueCount="2055">
  <si>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</si>
  <si>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</si>
  <si>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</si>
  <si>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</si>
  <si>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</si>
  <si>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</si>
  <si>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</si>
  <si>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</si>
  <si>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</si>
  <si>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</si>
  <si>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</si>
  <si>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</si>
  <si>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</si>
  <si>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</si>
  <si>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</si>
  <si>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</si>
  <si>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</si>
  <si>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</si>
  <si>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</si>
  <si>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</si>
  <si>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</si>
  <si>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</si>
  <si>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</si>
  <si>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</si>
  <si>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</si>
  <si>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</si>
  <si>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</si>
  <si>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</si>
  <si>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</si>
  <si>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</si>
  <si>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</si>
  <si>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</si>
  <si>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</si>
  <si>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</si>
  <si>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</si>
  <si>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</si>
  <si>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</si>
  <si>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</si>
  <si>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</si>
  <si>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</si>
  <si>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</si>
  <si>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</si>
  <si>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</si>
  <si>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</si>
  <si>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</si>
  <si>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</si>
  <si>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</si>
  <si>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</si>
  <si>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</si>
  <si>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</si>
  <si>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</si>
  <si>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</si>
  <si>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</si>
  <si>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</si>
  <si>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</si>
  <si>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</si>
  <si>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</si>
  <si>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</si>
  <si>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</si>
  <si>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</si>
  <si>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</si>
  <si>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</si>
  <si>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</si>
  <si>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</si>
  <si>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</si>
  <si>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</si>
  <si>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</si>
  <si>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</si>
  <si>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</si>
  <si>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</si>
  <si>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</si>
  <si>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</si>
  <si>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</si>
  <si>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</si>
  <si>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</si>
  <si>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</si>
  <si>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</si>
  <si>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</si>
  <si>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</si>
  <si>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</si>
  <si>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</si>
  <si>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</si>
  <si>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</si>
  <si>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</si>
  <si>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</si>
  <si>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</si>
  <si>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</si>
  <si>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</si>
  <si>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</si>
  <si>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</si>
  <si>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</si>
  <si>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</si>
  <si>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</si>
  <si>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</si>
  <si>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</si>
  <si>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</si>
  <si>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</si>
  <si>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</si>
  <si>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</si>
  <si>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</si>
  <si>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</si>
  <si>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</si>
  <si>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</si>
  <si>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</si>
  <si>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</si>
  <si>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</si>
  <si>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</si>
  <si>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</si>
  <si>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</si>
  <si>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</si>
  <si>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</si>
  <si>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</si>
  <si>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</si>
  <si>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</si>
  <si>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</si>
  <si>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</si>
  <si>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</si>
  <si>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</si>
  <si>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</si>
  <si>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</si>
  <si>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</si>
  <si>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</si>
  <si>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</si>
  <si>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</si>
  <si>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</si>
  <si>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</si>
  <si>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</si>
  <si>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</si>
  <si>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</si>
  <si>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</si>
  <si>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</si>
  <si>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</si>
  <si>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</si>
  <si>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</si>
  <si>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</si>
  <si>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</si>
  <si>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</si>
  <si>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</si>
  <si>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</si>
  <si>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</si>
  <si>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</si>
  <si>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</si>
  <si>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</si>
  <si>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</si>
  <si>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</si>
  <si>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</si>
  <si>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</si>
  <si>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</si>
  <si>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</si>
  <si>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</si>
  <si>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</si>
  <si>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</si>
  <si>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</si>
  <si>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</si>
  <si>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</si>
  <si>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</si>
  <si>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</si>
  <si>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</si>
  <si>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</si>
  <si>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</si>
  <si>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</si>
  <si>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</si>
  <si>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</si>
  <si>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</si>
  <si>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</si>
  <si>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</si>
  <si>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</si>
  <si>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</si>
  <si>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</si>
  <si>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</si>
  <si>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</si>
  <si>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</si>
  <si>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</si>
  <si>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</si>
  <si>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</si>
  <si>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</si>
  <si>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</si>
  <si>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</si>
  <si>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</si>
  <si>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</si>
  <si>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</si>
  <si>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</si>
  <si>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</si>
  <si>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</si>
  <si>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</si>
  <si>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</si>
  <si>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</si>
  <si>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</si>
  <si>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</si>
  <si>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</si>
  <si>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</si>
  <si>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</si>
  <si>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</si>
  <si>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</si>
  <si>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</si>
  <si>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</si>
  <si>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</si>
  <si>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</si>
  <si>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</si>
  <si>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</si>
  <si>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</si>
  <si>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</si>
  <si>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</si>
  <si>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</si>
  <si>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</si>
  <si>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</si>
  <si>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</si>
  <si>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</si>
  <si>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</si>
  <si>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</si>
  <si>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</si>
  <si>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</si>
  <si>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</si>
  <si>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</si>
  <si>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</si>
  <si>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</si>
  <si>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</si>
  <si>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</si>
  <si>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</si>
  <si>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</si>
  <si>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</si>
  <si>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</si>
  <si>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</si>
  <si>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</si>
  <si>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</si>
  <si>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</si>
  <si>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</si>
  <si>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</si>
  <si>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</si>
  <si>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</si>
  <si>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</si>
  <si>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</si>
  <si>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</si>
  <si>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</si>
  <si>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</si>
  <si>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</si>
  <si>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</si>
  <si>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</si>
  <si>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</si>
  <si>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</si>
  <si>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</si>
  <si>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</si>
  <si>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</si>
  <si>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</si>
  <si>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</si>
  <si>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</si>
  <si>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</si>
  <si>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</si>
  <si>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</si>
  <si>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</si>
  <si>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</si>
  <si>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</si>
  <si>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</si>
  <si>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</si>
  <si>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</si>
  <si>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</si>
  <si>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</si>
  <si>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</si>
  <si>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</si>
  <si>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</si>
  <si>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</si>
  <si>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</si>
  <si>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</si>
  <si>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</si>
  <si>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</si>
  <si>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</si>
  <si>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</si>
  <si>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</si>
  <si>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</si>
  <si>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</si>
  <si>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</si>
  <si>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</si>
  <si>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</si>
  <si>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</si>
  <si>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</si>
  <si>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</si>
  <si>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</si>
  <si>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</si>
  <si>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</si>
  <si>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</si>
  <si>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</si>
  <si>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</si>
  <si>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</si>
  <si>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</si>
  <si>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</si>
  <si>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</si>
  <si>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</si>
  <si>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</si>
  <si>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</si>
  <si>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</si>
  <si>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</si>
  <si>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</si>
  <si>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</si>
  <si>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</si>
  <si>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</si>
  <si>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</si>
  <si>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</si>
  <si>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</si>
  <si>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</si>
  <si>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</si>
  <si>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</si>
  <si>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</si>
  <si>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</si>
  <si>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</si>
  <si>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</si>
  <si>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</si>
  <si>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</si>
  <si>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</si>
  <si>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</si>
  <si>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</si>
  <si>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</si>
  <si>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</si>
  <si>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</si>
  <si>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</si>
  <si>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</si>
  <si>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</si>
  <si>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</si>
  <si>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</si>
  <si>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</si>
  <si>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</si>
  <si>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</si>
  <si>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</si>
  <si>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</si>
  <si>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</si>
  <si>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</si>
  <si>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</si>
  <si>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</si>
  <si>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</si>
  <si>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</si>
  <si>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</si>
  <si>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</si>
  <si>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</si>
  <si>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</si>
  <si>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</si>
  <si>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</si>
  <si>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</si>
  <si>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</si>
  <si>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</si>
  <si>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</si>
  <si>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</si>
  <si>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</si>
  <si>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</si>
  <si>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</si>
  <si>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</si>
  <si>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</si>
  <si>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</si>
  <si>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</si>
  <si>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</si>
  <si>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</si>
  <si>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</si>
  <si>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</si>
  <si>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</si>
  <si>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</si>
  <si>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</si>
  <si>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</si>
  <si>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</si>
  <si>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</si>
  <si>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</si>
  <si>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</si>
  <si>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</si>
  <si>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</si>
  <si>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</si>
  <si>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</si>
  <si>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</si>
  <si>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</si>
  <si>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</si>
  <si>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</si>
  <si>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</si>
  <si>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</si>
  <si>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</si>
  <si>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</si>
  <si>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</si>
  <si>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</si>
  <si>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</si>
  <si>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</si>
  <si>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</si>
  <si>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</si>
  <si>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</si>
  <si>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</si>
  <si>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</si>
  <si>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</si>
  <si>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</si>
  <si>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</si>
  <si>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</si>
  <si>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</si>
  <si>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</si>
  <si>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</si>
  <si>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</si>
  <si>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</si>
  <si>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</si>
  <si>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</si>
  <si>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</si>
  <si>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</si>
  <si>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</si>
  <si>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</si>
  <si>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</si>
  <si>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</si>
  <si>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</si>
  <si>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</si>
  <si>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</si>
  <si>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</si>
  <si>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</si>
  <si>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</si>
  <si>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</si>
  <si>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</si>
  <si>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</si>
  <si>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</si>
  <si>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</si>
  <si>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</si>
  <si>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</si>
  <si>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</si>
  <si>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</si>
  <si>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</si>
  <si>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</si>
  <si>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</si>
  <si>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</si>
  <si>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</si>
  <si>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</si>
  <si>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</si>
  <si>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</si>
  <si>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</si>
  <si>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</si>
  <si>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</si>
  <si>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</si>
  <si>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</si>
  <si>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</si>
  <si>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</si>
  <si>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</si>
  <si>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</si>
  <si>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</si>
  <si>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</si>
  <si>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</si>
  <si>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</si>
  <si>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</si>
  <si>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</si>
  <si>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</si>
  <si>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</si>
  <si>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</si>
  <si>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</si>
  <si>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</si>
  <si>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</si>
  <si>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</si>
  <si>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</si>
  <si>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</si>
  <si>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</si>
  <si>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</si>
  <si>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</si>
  <si>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</si>
  <si>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</si>
  <si>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</si>
  <si>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</si>
  <si>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</si>
  <si>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</si>
  <si>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</si>
  <si>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</si>
  <si>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</si>
  <si>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</si>
  <si>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</si>
  <si>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</si>
  <si>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</si>
  <si>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</si>
  <si>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</si>
  <si>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</si>
  <si>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</si>
  <si>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</si>
  <si>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</si>
  <si>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</si>
  <si>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</si>
  <si>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</si>
  <si>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</si>
  <si>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</si>
  <si>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</si>
  <si>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</si>
  <si>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</si>
  <si>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</si>
  <si>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</si>
  <si>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</si>
  <si>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</si>
  <si>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</si>
  <si>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</si>
  <si>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</si>
  <si>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</si>
  <si>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</si>
  <si>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</si>
  <si>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</si>
  <si>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</si>
  <si>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</si>
  <si>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</si>
  <si>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</si>
  <si>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</si>
  <si>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</si>
  <si>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</si>
  <si>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</si>
  <si>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</si>
  <si>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</si>
  <si>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</si>
  <si>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</si>
  <si>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</si>
  <si>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</si>
  <si>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</si>
  <si>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</si>
  <si>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</si>
  <si>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</si>
  <si>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</si>
  <si>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</si>
  <si>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</si>
  <si>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</si>
  <si>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</si>
  <si>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</si>
  <si>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</si>
  <si>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</si>
  <si>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</si>
  <si>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</si>
  <si>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</si>
  <si>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</si>
  <si>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</si>
  <si>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</si>
  <si>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</si>
  <si>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</si>
  <si>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</si>
  <si>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</si>
  <si>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</si>
  <si>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</si>
  <si>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</si>
  <si>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</si>
  <si>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</si>
  <si>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</si>
  <si>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</si>
  <si>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</si>
  <si>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</si>
  <si>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</si>
  <si>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</si>
  <si>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</si>
  <si>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</si>
  <si>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</si>
  <si>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</si>
  <si>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</si>
  <si>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</si>
  <si>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</si>
  <si>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</si>
  <si>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</si>
  <si>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</si>
  <si>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</si>
  <si>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</si>
  <si>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</si>
  <si>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</si>
  <si>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</si>
  <si>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</si>
  <si>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</si>
  <si>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</si>
  <si>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</si>
  <si>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</si>
  <si>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</si>
  <si>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</si>
  <si>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</si>
  <si>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</si>
  <si>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</si>
  <si>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</si>
  <si>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</si>
  <si>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</si>
  <si>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</si>
  <si>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</si>
  <si>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</si>
  <si>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</si>
  <si>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</si>
  <si>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</si>
  <si>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</si>
  <si>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</si>
  <si>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</si>
  <si>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</si>
  <si>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</si>
  <si>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</si>
  <si>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</si>
  <si>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</si>
  <si>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</si>
  <si>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</si>
  <si>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</si>
  <si>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</si>
  <si>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</si>
  <si>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</si>
  <si>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</si>
  <si>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</si>
  <si>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</si>
  <si>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</si>
  <si>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</si>
  <si>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</si>
  <si>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</si>
  <si>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</si>
  <si>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</si>
  <si>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</si>
  <si>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</si>
  <si>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</si>
  <si>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</si>
  <si>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</si>
  <si>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</si>
  <si>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</si>
  <si>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</si>
  <si>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</si>
  <si>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</si>
  <si>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</si>
  <si>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</si>
  <si>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</si>
  <si>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</si>
  <si>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</si>
  <si>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</si>
  <si>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</si>
  <si>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</si>
  <si>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</si>
  <si>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</si>
  <si>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</si>
  <si>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</si>
  <si>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</si>
  <si>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</si>
  <si>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</si>
  <si>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</si>
  <si>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</si>
  <si>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</si>
  <si>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</si>
  <si>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</si>
  <si>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</si>
  <si>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</si>
  <si>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</si>
  <si>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</si>
  <si>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</si>
  <si>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</si>
  <si>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</si>
  <si>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</si>
  <si>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</si>
  <si>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</si>
  <si>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</si>
  <si>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</si>
  <si>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</si>
  <si>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</si>
  <si>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</si>
  <si>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</si>
  <si>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</si>
  <si>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</si>
  <si>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</si>
  <si>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</si>
  <si>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</si>
  <si>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</si>
  <si>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</si>
  <si>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</si>
  <si>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</si>
  <si>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</si>
  <si>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</si>
  <si>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</si>
  <si>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</si>
  <si>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</si>
  <si>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</si>
  <si>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</si>
  <si>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</si>
  <si>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</si>
  <si>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</si>
  <si>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</si>
  <si>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</si>
  <si>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</si>
  <si>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</si>
  <si>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</si>
  <si>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</si>
  <si>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</si>
  <si>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</si>
  <si>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</si>
  <si>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</si>
  <si>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</si>
  <si>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</si>
  <si>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</si>
  <si>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</si>
  <si>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</si>
  <si>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</si>
  <si>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</si>
  <si>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</si>
  <si>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</si>
  <si>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</si>
  <si>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</si>
  <si>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</si>
  <si>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</si>
  <si>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</si>
  <si>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</si>
  <si>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</si>
  <si>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</si>
  <si>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</si>
  <si>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</si>
  <si>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</si>
  <si>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</si>
  <si>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</si>
  <si>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</si>
  <si>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</si>
  <si>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</si>
  <si>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</si>
  <si>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</si>
  <si>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</si>
  <si>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</si>
  <si>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</si>
  <si>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</si>
  <si>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</si>
  <si>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</si>
  <si>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</si>
  <si>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</si>
  <si>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</si>
  <si>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</si>
  <si>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</si>
  <si>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</si>
  <si>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</si>
  <si>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</si>
  <si>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</si>
  <si>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</si>
  <si>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</si>
  <si>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</si>
  <si>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</si>
  <si>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</si>
  <si>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</si>
  <si>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</si>
  <si>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</si>
  <si>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</si>
  <si>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</si>
  <si>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</si>
  <si>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</si>
  <si>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</si>
  <si>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</si>
  <si>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</si>
  <si>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</si>
  <si>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</si>
  <si>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</si>
  <si>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</si>
  <si>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</si>
  <si>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</si>
  <si>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</si>
  <si>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</si>
  <si>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</si>
  <si>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</si>
  <si>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</si>
  <si>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</si>
  <si>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</si>
  <si>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</si>
  <si>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</si>
  <si>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</si>
  <si>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</si>
  <si>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</si>
  <si>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</si>
  <si>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</si>
  <si>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</si>
  <si>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</si>
  <si>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</si>
  <si>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</si>
  <si>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</si>
  <si>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</si>
  <si>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</si>
  <si>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</si>
  <si>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</si>
  <si>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</si>
  <si>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</si>
  <si>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</si>
  <si>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</si>
  <si>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</si>
  <si>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</si>
  <si>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</si>
  <si>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</si>
  <si>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</si>
  <si>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</si>
  <si>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</si>
  <si>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</si>
  <si>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</si>
  <si>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</si>
  <si>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</si>
  <si>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</si>
  <si>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</si>
  <si>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</si>
  <si>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</si>
  <si>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</si>
  <si>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</si>
  <si>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</si>
  <si>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</si>
  <si>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</si>
  <si>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</si>
  <si>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</si>
  <si>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</si>
  <si>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</si>
  <si>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</si>
  <si>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</si>
  <si>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</si>
  <si>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</si>
  <si>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</si>
  <si>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</si>
  <si>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</si>
  <si>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</si>
  <si>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</si>
  <si>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</si>
  <si>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</si>
  <si>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</si>
  <si>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</si>
  <si>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</si>
  <si>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</si>
  <si>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</si>
  <si>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</si>
  <si>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</si>
  <si>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</si>
  <si>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</si>
  <si>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</si>
  <si>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</si>
  <si>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</si>
  <si>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</si>
  <si>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</si>
  <si>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</si>
  <si>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</si>
  <si>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</si>
  <si>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</si>
  <si>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</si>
  <si>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</si>
  <si>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</si>
  <si>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</si>
  <si>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</si>
  <si>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</si>
  <si>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</si>
  <si>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</si>
  <si>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</si>
  <si>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</si>
  <si>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</si>
  <si>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</si>
  <si>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</si>
  <si>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</si>
  <si>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</si>
  <si>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</si>
  <si>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</si>
  <si>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</si>
  <si>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</si>
  <si>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</si>
  <si>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</si>
  <si>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</si>
  <si>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</si>
  <si>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</si>
  <si>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</si>
  <si>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</si>
  <si>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</si>
  <si>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</si>
  <si>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</si>
  <si>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</si>
  <si>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</si>
  <si>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</si>
  <si>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</si>
  <si>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</si>
  <si>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</si>
  <si>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</si>
  <si>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</si>
  <si>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</si>
  <si>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</si>
  <si>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</si>
  <si>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</si>
  <si>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</si>
  <si>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</si>
  <si>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</si>
  <si>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</si>
  <si>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</si>
  <si>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</si>
  <si>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</si>
  <si>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</si>
  <si>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</si>
  <si>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</si>
  <si>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</si>
  <si>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</si>
  <si>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</si>
  <si>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</si>
  <si>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</si>
  <si>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</si>
  <si>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</si>
  <si>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</si>
  <si>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</si>
  <si>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</si>
  <si>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</si>
  <si>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</si>
  <si>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</si>
  <si>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</si>
  <si>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</si>
  <si>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</si>
  <si>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</si>
  <si>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</si>
  <si>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</si>
  <si>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</si>
  <si>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</si>
  <si>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</si>
  <si>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</si>
  <si>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</si>
  <si>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</si>
  <si>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</si>
  <si>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</si>
  <si>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</si>
  <si>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</si>
  <si>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</si>
  <si>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</si>
  <si>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</si>
  <si>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</si>
  <si>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</si>
  <si>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</si>
  <si>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</si>
  <si>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</si>
  <si>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</si>
  <si>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</si>
  <si>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</si>
  <si>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</si>
  <si>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</si>
  <si>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</si>
  <si>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</si>
  <si>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</si>
  <si>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</si>
  <si>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</si>
  <si>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</si>
  <si>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</si>
  <si>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</si>
  <si>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</si>
  <si>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</si>
  <si>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</si>
  <si>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</si>
  <si>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</si>
  <si>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</si>
  <si>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</si>
  <si>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</si>
  <si>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</si>
  <si>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</si>
  <si>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</si>
  <si>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</si>
  <si>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</si>
  <si>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</si>
  <si>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</si>
  <si>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</si>
  <si>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</si>
  <si>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</si>
  <si>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</si>
  <si>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</si>
  <si>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</si>
  <si>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</si>
  <si>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</si>
  <si>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</si>
  <si>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</si>
  <si>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</si>
  <si>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</si>
  <si>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</si>
  <si>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</si>
  <si>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</si>
  <si>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</si>
  <si>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</si>
  <si>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</si>
  <si>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</si>
  <si>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</si>
  <si>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</si>
  <si>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</si>
  <si>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</si>
  <si>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</si>
  <si>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</si>
  <si>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</si>
  <si>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</si>
  <si>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</si>
  <si>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</si>
  <si>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</si>
  <si>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</si>
  <si>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</si>
  <si>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</si>
  <si>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</si>
  <si>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</si>
  <si>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</si>
  <si>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</si>
  <si>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</si>
  <si>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</si>
  <si>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</si>
  <si>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</si>
  <si>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</si>
  <si>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</si>
  <si>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</si>
  <si>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</si>
  <si>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</si>
  <si>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</si>
  <si>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</si>
  <si>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</si>
  <si>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</si>
  <si>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</si>
  <si>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</si>
  <si>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</si>
  <si>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</si>
  <si>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</si>
  <si>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</si>
  <si>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</si>
  <si>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</si>
  <si>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</si>
  <si>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</si>
  <si>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</si>
  <si>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</si>
  <si>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</si>
  <si>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</si>
  <si>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</si>
  <si>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</si>
  <si>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</si>
  <si>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</si>
  <si>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</si>
  <si>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</si>
  <si>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</si>
  <si>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</si>
  <si>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</si>
  <si>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</si>
  <si>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</si>
  <si>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</si>
  <si>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</si>
  <si>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</si>
  <si>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</si>
  <si>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</si>
  <si>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</si>
  <si>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</si>
  <si>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</si>
  <si>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</si>
  <si>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</si>
  <si>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</si>
  <si>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</si>
  <si>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</si>
  <si>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</si>
  <si>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</si>
  <si>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</si>
  <si>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</si>
  <si>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</si>
  <si>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</si>
  <si>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</si>
  <si>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</si>
  <si>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</si>
  <si>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</si>
  <si>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</si>
  <si>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</si>
  <si>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</si>
  <si>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</si>
  <si>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</si>
  <si>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</si>
  <si>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</si>
  <si>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</si>
  <si>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</si>
  <si>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</si>
  <si>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</si>
  <si>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</si>
  <si>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</si>
  <si>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</si>
  <si>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</si>
  <si>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</si>
  <si>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</si>
  <si>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</si>
  <si>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</si>
  <si>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</si>
  <si>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</si>
  <si>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</si>
  <si>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</si>
  <si>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</si>
  <si>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</si>
  <si>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</si>
  <si>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</si>
  <si>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</si>
  <si>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</si>
  <si>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</si>
  <si>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</si>
  <si>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</si>
  <si>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</si>
  <si>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</si>
  <si>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</si>
  <si>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</si>
  <si>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</si>
  <si>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</si>
  <si>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</si>
  <si>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</si>
  <si>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</si>
  <si>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</si>
  <si>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</si>
  <si>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</si>
  <si>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</si>
  <si>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</si>
  <si>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</si>
  <si>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</si>
  <si>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</si>
  <si>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</si>
  <si>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</si>
  <si>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</si>
  <si>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</si>
  <si>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</si>
  <si>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</si>
  <si>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</si>
  <si>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</si>
  <si>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</si>
  <si>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</si>
  <si>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</si>
  <si>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</si>
  <si>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</si>
  <si>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</si>
  <si>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</si>
  <si>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</si>
  <si>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</si>
  <si>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</si>
  <si>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</si>
  <si>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</si>
  <si>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</si>
  <si>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</si>
  <si>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</si>
  <si>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</si>
  <si>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</si>
  <si>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</si>
  <si>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</si>
  <si>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</si>
  <si>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</si>
  <si>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</si>
  <si>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</si>
  <si>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</si>
  <si>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</si>
  <si>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</si>
  <si>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</si>
  <si>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</si>
  <si>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</si>
  <si>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</si>
  <si>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</si>
  <si>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</si>
  <si>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</si>
  <si>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</si>
  <si>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</si>
  <si>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</si>
  <si>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</si>
  <si>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</si>
  <si>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</si>
  <si>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</si>
  <si>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</si>
  <si>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</si>
  <si>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</si>
  <si>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</si>
  <si>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</si>
  <si>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</si>
  <si>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</si>
  <si>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</si>
  <si>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</si>
  <si>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</si>
  <si>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</si>
  <si>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</si>
  <si>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</si>
  <si>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</si>
  <si>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</si>
  <si>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</si>
  <si>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</si>
  <si>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</si>
  <si>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</si>
  <si>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</si>
  <si>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</si>
  <si>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</si>
  <si>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</si>
  <si>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</si>
  <si>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</si>
  <si>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</si>
  <si>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</si>
  <si>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</si>
  <si>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</si>
  <si>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</si>
  <si>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</si>
  <si>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</si>
  <si>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</si>
  <si>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</si>
  <si>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</si>
  <si>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</si>
  <si>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</si>
  <si>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</si>
  <si>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</si>
  <si>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</si>
  <si>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</si>
  <si>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</si>
  <si>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</si>
  <si>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</si>
  <si>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</si>
  <si>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</si>
  <si>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</si>
  <si>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</si>
  <si>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</si>
  <si>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</si>
  <si>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</si>
  <si>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</si>
  <si>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</si>
  <si>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</si>
  <si>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</si>
  <si>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</si>
  <si>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</si>
  <si>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</si>
  <si>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</si>
  <si>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</si>
  <si>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</si>
  <si>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</si>
  <si>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</si>
  <si>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</si>
  <si>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</si>
  <si>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</si>
  <si>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</si>
  <si>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</si>
  <si>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</si>
  <si>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</si>
  <si>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</si>
  <si>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</si>
  <si>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</si>
  <si>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</si>
  <si>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</si>
  <si>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</si>
  <si>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</si>
  <si>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</si>
  <si>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</si>
  <si>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</si>
  <si>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</si>
  <si>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</si>
  <si>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</si>
  <si>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</si>
  <si>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</si>
  <si>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</si>
  <si>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</si>
  <si>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</si>
  <si>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</si>
  <si>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</si>
  <si>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</si>
  <si>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</si>
  <si>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</si>
  <si>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</si>
  <si>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</si>
  <si>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</si>
  <si>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</si>
  <si>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</si>
  <si>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</si>
  <si>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</si>
  <si>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</si>
  <si>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</si>
  <si>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</si>
  <si>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</si>
  <si>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</si>
  <si>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</si>
  <si>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</si>
  <si>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</si>
  <si>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</si>
  <si>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</si>
  <si>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</si>
  <si>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</si>
  <si>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</si>
  <si>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</si>
  <si>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</si>
  <si>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</si>
  <si>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</si>
  <si>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</si>
  <si>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</si>
  <si>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</si>
  <si>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</si>
  <si>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</si>
  <si>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</si>
  <si>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</si>
  <si>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</si>
  <si>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</si>
  <si>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</si>
  <si>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</si>
  <si>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</si>
  <si>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</si>
  <si>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</si>
  <si>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</si>
  <si>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</si>
  <si>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</si>
  <si>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</si>
  <si>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</si>
  <si>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</si>
  <si>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</si>
  <si>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</si>
  <si>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</si>
  <si>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</si>
  <si>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</si>
  <si>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</si>
  <si>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</si>
  <si>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</si>
  <si>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</si>
  <si>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</si>
  <si>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</si>
  <si>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</si>
  <si>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</si>
  <si>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</si>
  <si>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</si>
  <si>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</si>
  <si>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</si>
  <si>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</si>
  <si>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</si>
  <si>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</si>
  <si>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</si>
  <si>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</si>
  <si>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</si>
  <si>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</si>
  <si>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</si>
  <si>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</si>
  <si>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</si>
  <si>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</si>
  <si>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</si>
  <si>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</si>
  <si>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</si>
  <si>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</si>
  <si>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</si>
  <si>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</si>
  <si>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</si>
  <si>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</si>
  <si>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</si>
  <si>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</si>
  <si>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</si>
  <si>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</si>
  <si>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</si>
  <si>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</si>
  <si>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</si>
  <si>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</si>
  <si>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</si>
  <si>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</si>
  <si>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</si>
  <si>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</si>
  <si>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</si>
  <si>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</si>
  <si>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</si>
  <si>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</si>
  <si>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</si>
  <si>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</si>
  <si>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</si>
  <si>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</si>
  <si>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</si>
  <si>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</si>
  <si>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</si>
  <si>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</si>
  <si>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</si>
  <si>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</si>
  <si>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</si>
  <si>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</si>
  <si>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</si>
  <si>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</si>
  <si>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</si>
  <si>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</si>
  <si>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</si>
  <si>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</si>
  <si>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</si>
  <si>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</si>
  <si>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</si>
  <si>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</si>
  <si>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</si>
  <si>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</si>
  <si>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</si>
  <si>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</si>
  <si>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</si>
  <si>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</si>
  <si>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</si>
  <si>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</si>
  <si>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</si>
  <si>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</si>
  <si>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</si>
  <si>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</si>
  <si>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</si>
  <si>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</si>
  <si>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</si>
  <si>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</si>
  <si>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</si>
  <si>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</si>
  <si>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</si>
  <si>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</si>
  <si>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</si>
  <si>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</si>
  <si>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</si>
  <si>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</si>
  <si>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</si>
  <si>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</si>
  <si>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</si>
  <si>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</si>
  <si>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</si>
  <si>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</si>
  <si>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</si>
  <si>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</si>
  <si>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</si>
  <si>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</si>
  <si>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</si>
  <si>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</si>
  <si>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</si>
  <si>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</si>
  <si>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</si>
  <si>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</si>
  <si>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</si>
  <si>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</si>
  <si>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</si>
  <si>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</si>
  <si>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</si>
  <si>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</si>
  <si>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</si>
  <si>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</si>
  <si>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</si>
  <si>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</si>
  <si>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</si>
  <si>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</si>
  <si>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</si>
  <si>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</si>
  <si>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</si>
  <si>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</si>
  <si>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</si>
  <si>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</si>
  <si>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</si>
  <si>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</si>
  <si>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</si>
  <si>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</si>
  <si>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</si>
  <si>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</si>
  <si>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</si>
  <si>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</si>
  <si>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</si>
  <si>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</si>
  <si>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</si>
  <si>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</si>
  <si>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</si>
  <si>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</si>
  <si>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</si>
  <si>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</si>
  <si>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</si>
  <si>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</si>
  <si>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</si>
  <si>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</si>
  <si>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</si>
  <si>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</si>
  <si>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</si>
  <si>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</si>
  <si>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</si>
  <si>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</si>
  <si>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</si>
  <si>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</si>
  <si>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</si>
  <si>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</si>
  <si>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</si>
  <si>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</si>
  <si>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</si>
  <si>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</si>
  <si>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</si>
  <si>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</si>
  <si>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</si>
  <si>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</si>
  <si>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</si>
  <si>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</si>
  <si>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</si>
  <si>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</si>
  <si>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</si>
  <si>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</si>
  <si>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</si>
  <si>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</si>
  <si>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</si>
  <si>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</si>
  <si>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</si>
  <si>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</si>
  <si>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</si>
  <si>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</si>
  <si>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</si>
  <si>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</si>
  <si>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</si>
  <si>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</si>
  <si>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</si>
  <si>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</si>
  <si>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</si>
  <si>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</si>
  <si>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</si>
  <si>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</si>
  <si>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</si>
  <si>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</si>
  <si>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</si>
  <si>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</si>
  <si>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</si>
  <si>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</si>
  <si>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</si>
  <si>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</si>
  <si>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</si>
  <si>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</si>
  <si>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</si>
  <si>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</si>
  <si>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</si>
  <si>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</si>
  <si>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</si>
  <si>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</si>
  <si>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</si>
  <si>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</si>
  <si>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</si>
  <si>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</si>
  <si>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</si>
  <si>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</si>
  <si>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</si>
  <si>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</si>
  <si>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</si>
  <si>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</si>
  <si>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</si>
  <si>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</si>
  <si>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</si>
  <si>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</si>
  <si>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</si>
  <si>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</si>
  <si>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</si>
  <si>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</si>
  <si>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</si>
  <si>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</si>
  <si>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</si>
  <si>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</si>
  <si>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</si>
  <si>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</si>
  <si>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</si>
  <si>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</si>
  <si>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</si>
  <si>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</si>
  <si>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</si>
  <si>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</si>
  <si>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</si>
  <si>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</si>
  <si>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</si>
  <si>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</si>
  <si>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</si>
  <si>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</si>
  <si>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</si>
  <si>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</si>
  <si>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</si>
  <si>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</si>
  <si>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</si>
  <si>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</si>
  <si>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</si>
  <si>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</si>
  <si>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</si>
  <si>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</si>
  <si>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</si>
  <si>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</si>
  <si>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</si>
  <si>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</si>
  <si>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</si>
  <si>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</si>
  <si>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</si>
  <si>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</si>
  <si>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</si>
  <si>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</si>
  <si>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</si>
  <si>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</si>
  <si>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</si>
  <si>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</si>
  <si>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</si>
  <si>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</si>
  <si>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</si>
  <si>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</si>
  <si>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</si>
  <si>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</si>
  <si>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</si>
  <si>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</si>
  <si>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</si>
  <si>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</si>
  <si>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</si>
  <si>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</si>
  <si>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</si>
  <si>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</si>
  <si>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</si>
  <si>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</si>
  <si>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</si>
  <si>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</si>
  <si>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</si>
  <si>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</si>
  <si>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</si>
  <si>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</si>
  <si>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</si>
  <si>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</si>
  <si>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</si>
  <si>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</si>
  <si>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</si>
  <si>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</si>
  <si>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</si>
  <si>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</si>
  <si>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</si>
  <si>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</si>
  <si>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</si>
  <si>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</si>
  <si>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</si>
  <si>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</si>
  <si>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</si>
  <si>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</si>
  <si>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</si>
  <si>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</si>
  <si>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</si>
  <si>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</si>
  <si>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</si>
  <si>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</si>
  <si>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</si>
  <si>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</si>
  <si>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</si>
  <si>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</si>
  <si>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</si>
  <si>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</si>
  <si>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</si>
  <si>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</si>
  <si>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</si>
  <si>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</si>
  <si>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</si>
  <si>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</si>
  <si>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</si>
  <si>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</si>
  <si>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</si>
  <si>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</si>
  <si>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</si>
  <si>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</si>
  <si>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</si>
  <si>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</si>
  <si>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</si>
  <si>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</si>
  <si>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</si>
  <si>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</si>
  <si>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</si>
  <si>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</si>
  <si>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</si>
  <si>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</si>
  <si>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</si>
  <si>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</si>
  <si>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</si>
  <si>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</si>
  <si>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</si>
  <si>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</si>
  <si>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</si>
  <si>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</si>
  <si>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</si>
  <si>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</si>
  <si>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</si>
  <si>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</si>
  <si>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</si>
  <si>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</si>
  <si>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</si>
  <si>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</si>
  <si>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</si>
  <si>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</si>
  <si>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</si>
  <si>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</si>
  <si>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</si>
  <si>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</si>
  <si>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</si>
  <si>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</si>
  <si>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</si>
  <si>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</si>
  <si>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</si>
  <si>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</si>
  <si>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</si>
  <si>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</si>
  <si>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</si>
  <si>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</si>
  <si>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</si>
  <si>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</si>
  <si>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</si>
  <si>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</si>
  <si>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</si>
  <si>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</si>
  <si>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</si>
  <si>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</si>
  <si>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</si>
  <si>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</si>
  <si>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</si>
  <si>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</si>
  <si>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</si>
  <si>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</si>
  <si>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</si>
  <si>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</si>
  <si>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</si>
  <si>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</si>
  <si>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</si>
  <si>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</si>
  <si>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</si>
  <si>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</si>
  <si>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</si>
  <si>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</si>
  <si>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</si>
  <si>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</si>
  <si>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</si>
  <si>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</si>
  <si>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</si>
  <si>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</si>
  <si>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</si>
  <si>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</si>
  <si>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</si>
  <si>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</si>
  <si>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</si>
  <si>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</si>
  <si>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</si>
  <si>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</si>
  <si>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</si>
  <si>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</si>
  <si>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</si>
  <si>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</si>
  <si>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</si>
  <si>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</si>
  <si>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</si>
  <si>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</si>
  <si>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</si>
  <si>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</si>
  <si>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</si>
  <si>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</si>
  <si>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</si>
  <si>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</si>
  <si>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</si>
  <si>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</si>
  <si>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</si>
  <si>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</si>
  <si>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</si>
  <si>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</si>
  <si>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</si>
  <si>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</si>
  <si>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</si>
  <si>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</si>
  <si>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</si>
  <si>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</si>
  <si>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</si>
  <si>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</si>
  <si>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</si>
  <si>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</si>
  <si>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</si>
  <si>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</si>
  <si>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</si>
  <si>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</si>
  <si>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</si>
  <si>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</si>
  <si>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</si>
  <si>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</si>
  <si>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</si>
  <si>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</si>
  <si>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</si>
  <si>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</si>
  <si>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</si>
  <si>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</si>
  <si>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</si>
  <si>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</si>
  <si>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</si>
  <si>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</si>
  <si>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</si>
  <si>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</si>
  <si>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</si>
  <si>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</si>
  <si>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</si>
  <si>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</si>
  <si>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</si>
  <si>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</si>
  <si>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</si>
  <si>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</si>
  <si>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</si>
  <si>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</si>
  <si>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</si>
  <si>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</si>
  <si>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</si>
  <si>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</si>
  <si>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</si>
  <si>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</si>
  <si>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</si>
  <si>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</si>
  <si>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</si>
  <si>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</si>
  <si>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</si>
  <si>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</si>
  <si>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</si>
  <si>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</si>
  <si>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</si>
  <si>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</si>
  <si>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</si>
  <si>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</si>
  <si>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</si>
  <si>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</si>
  <si>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</si>
  <si>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</si>
  <si>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</si>
  <si>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</si>
  <si>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</si>
  <si>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</si>
  <si>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</si>
  <si>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</si>
  <si>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</si>
  <si>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</si>
  <si>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</si>
  <si>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</si>
  <si>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</si>
  <si>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</si>
  <si>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</si>
  <si>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</si>
  <si>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</si>
  <si>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</si>
  <si>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</si>
  <si>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</si>
  <si>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</si>
  <si>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</si>
  <si>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</si>
  <si>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</si>
  <si>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</si>
  <si>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</si>
  <si>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</si>
  <si>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</si>
  <si>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</si>
  <si>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</si>
  <si>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</si>
  <si>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</si>
  <si>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</si>
  <si>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</si>
  <si>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</si>
  <si>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</si>
  <si>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</si>
  <si>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</si>
  <si>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</si>
  <si>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</si>
  <si>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</si>
  <si>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</si>
  <si>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</si>
  <si>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</si>
  <si>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</si>
  <si>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</si>
  <si>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</si>
  <si>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</si>
  <si>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</si>
  <si>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</si>
  <si>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</si>
  <si>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</si>
  <si>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</si>
  <si>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</si>
  <si>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</si>
  <si>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</si>
  <si>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</si>
  <si>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</si>
  <si>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</si>
  <si>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</si>
  <si>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</si>
  <si>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</si>
  <si>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</si>
  <si>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</si>
  <si>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</si>
  <si>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</si>
  <si>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</si>
  <si>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</si>
  <si>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</si>
  <si>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</si>
  <si>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</si>
  <si>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</si>
  <si>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</si>
  <si>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</si>
  <si>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</si>
  <si>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</si>
  <si>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</si>
  <si>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</si>
  <si>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</si>
  <si>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</si>
  <si>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</si>
  <si>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</si>
  <si>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</si>
  <si>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</si>
  <si>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</si>
  <si>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</si>
  <si>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</si>
  <si>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</si>
  <si>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</si>
  <si>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</si>
  <si>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</si>
  <si>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</si>
  <si>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</si>
  <si>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</si>
  <si>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</si>
  <si>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</si>
  <si>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</si>
  <si>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</si>
  <si>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</si>
  <si>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</si>
  <si>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</si>
  <si>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</si>
  <si>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</si>
  <si>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</si>
  <si>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</si>
  <si>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</si>
  <si>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</si>
  <si>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</si>
  <si>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</si>
  <si>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</si>
  <si>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</si>
  <si>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</si>
  <si>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</si>
  <si>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</si>
  <si>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</si>
  <si>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</si>
  <si>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</si>
  <si>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</si>
  <si>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</si>
  <si>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</si>
  <si>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</si>
  <si>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</si>
  <si>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</si>
  <si>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</si>
  <si>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</si>
  <si>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</si>
  <si>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</si>
  <si>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</si>
  <si>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</si>
  <si>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</si>
  <si>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</si>
  <si>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</si>
  <si>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</si>
  <si>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</si>
  <si>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</si>
  <si>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</si>
  <si>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</si>
  <si>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</si>
  <si>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</si>
  <si>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</si>
  <si>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</si>
  <si>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</si>
  <si>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</si>
  <si>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</si>
  <si>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</si>
  <si>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</si>
  <si>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</si>
  <si>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</si>
  <si>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</si>
  <si>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</si>
  <si>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</si>
  <si>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</si>
  <si>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</si>
  <si>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</si>
  <si>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</si>
  <si>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</si>
  <si>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</si>
  <si>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</si>
  <si>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</si>
  <si>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</si>
  <si>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</si>
  <si>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</si>
  <si>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</si>
  <si>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</si>
  <si>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</si>
  <si>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</si>
  <si>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</si>
  <si>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</si>
  <si>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</si>
  <si>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</si>
  <si>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</si>
  <si>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</si>
  <si>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</si>
  <si>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</si>
  <si>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</si>
  <si>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</si>
  <si>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</si>
  <si>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</si>
  <si>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</si>
  <si>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</si>
  <si>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</si>
  <si>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</si>
  <si>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</si>
  <si>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</si>
  <si>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</si>
  <si>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</si>
  <si>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</si>
  <si>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</si>
  <si>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</si>
  <si>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</si>
  <si>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</si>
  <si>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</si>
  <si>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</si>
  <si>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</si>
  <si>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</si>
  <si>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</si>
  <si>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</si>
  <si>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</si>
  <si>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</si>
  <si>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</si>
  <si>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</si>
  <si>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</si>
  <si>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</si>
  <si>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</si>
  <si>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</si>
  <si>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</si>
  <si>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</si>
  <si>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</si>
  <si>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</si>
  <si>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</si>
  <si>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</si>
  <si>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</si>
  <si>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</si>
  <si>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</si>
  <si>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</si>
  <si>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</si>
  <si>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</si>
  <si>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</si>
  <si>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</si>
  <si>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</si>
  <si>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</si>
  <si>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</si>
  <si>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</si>
  <si>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</si>
  <si>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</si>
  <si>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</si>
  <si>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</si>
  <si>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</si>
  <si>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</si>
  <si>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</si>
  <si>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</si>
  <si>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</si>
  <si>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</si>
  <si>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</si>
  <si>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</si>
  <si>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</si>
  <si>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</si>
  <si>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</si>
  <si>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</si>
  <si>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</si>
  <si>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</si>
  <si>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</si>
  <si>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</si>
  <si>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</si>
  <si>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</si>
  <si>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</si>
  <si>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</si>
  <si>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</si>
  <si>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</si>
  <si>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</si>
  <si>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</si>
  <si>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</si>
  <si>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</si>
  <si>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</si>
  <si>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</si>
  <si>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</si>
  <si>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</si>
  <si>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</si>
  <si>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</si>
  <si>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</si>
  <si>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</si>
  <si>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</si>
  <si>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</si>
  <si>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</si>
  <si>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</si>
  <si>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</si>
  <si>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</si>
  <si>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</si>
  <si>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</si>
  <si>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</si>
  <si>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</si>
  <si>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</si>
  <si>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</si>
  <si>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</si>
  <si>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</si>
  <si>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</si>
  <si>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</si>
  <si>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</si>
  <si>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</si>
  <si>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</si>
  <si>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</si>
  <si>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</si>
  <si>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</si>
  <si>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</si>
  <si>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</si>
  <si>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</si>
  <si>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</si>
  <si>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</si>
  <si>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</si>
  <si>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</si>
  <si>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</si>
  <si>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</si>
  <si>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</si>
  <si>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</si>
  <si>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</si>
  <si>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</si>
  <si>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</si>
  <si>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</si>
  <si>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</si>
  <si>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</si>
  <si>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</si>
  <si>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</si>
  <si>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Veterinarska stanica a.d. Teslić</t>
  </si>
  <si>
    <t>Teslić</t>
  </si>
  <si>
    <t>Tesliću</t>
  </si>
  <si>
    <t>Branislav Đurić</t>
  </si>
  <si>
    <t>SR-0180/20</t>
  </si>
  <si>
    <t>Bogoslav Gotovac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</si>
</sst>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70" y="3810005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946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0125" cy="581025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30.06.2020. god. (915 ± 916 ± 917 ± 918 ± 919 ± 920 - 921 + 922)</v>
      </c>
      <c r="G415" s="162" t="str">
        <f>CONCATENATE("Stanje na dan ",Datum_Format," god. (915 ± 916 ± 917 ± 918 ± 919 ± 920 - 921 + 922)")</f>
        <v>Stanje na dan 30.06.2020. god. (915 ± 916 ± 917 ± 918 ± 919 ± 920 - 921 + 922)</v>
      </c>
      <c r="H415" s="162" t="str">
        <f>CONCATENATE("Стaњe нa дaн ",Datum_Format," гoд. (915 ± 916 ± 917 ± 918 ± 919 ± 920 - 921 + 922)")</f>
        <v>Стaњe нa дaн 30.06.2020. гoд. (915 ± 916 ± 917 ± 918 ± 919 ± 920 - 921 + 922)</v>
      </c>
      <c r="I415" s="162" t="str">
        <f>CONCATENATE("Value on day ",  Podesavanja!$Y$3," (915 ± 916 ± 917 ± 918 ± 919 ± 920 - 921 + 922)")</f>
        <v>Value on day 30.06.2020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44012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2020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30.06.2020.</v>
      </c>
      <c r="Y1" s="6" t="str">
        <f>TEXT( DATE( Godina, Period_Kraj_Mjesec, Period_Kraj_Dan), "dd.mm.yyyy")</f>
        <v>30.06.2020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44012</v>
      </c>
      <c r="X3" t="str">
        <f>TEXT(W3, "dd.mm.yyyy.")</f>
        <v>30.06.2020.</v>
      </c>
      <c r="Y3" t="str">
        <f>TEXT(W3, "dd.mm.yyyy")</f>
        <v>30.06.2020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01051270</v>
      </c>
      <c r="E2" s="146" t="str">
        <f>Podatak_JIB</f>
        <v>4401292270002</v>
      </c>
      <c r="F2" s="146" t="b">
        <f t="shared" ref="F2:F65" si="2">Konsolidovan_izvjestaj</f>
        <v>0</v>
      </c>
      <c r="G2" s="190">
        <f t="shared" ref="G2:G65" si="3">Datum_Broj</f>
        <v>44012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546809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400343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146466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150579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01051270</v>
      </c>
      <c r="E3" s="146" t="str">
        <f t="shared" ref="E3:E65" si="8">Podatak_JIB</f>
        <v>4401292270002</v>
      </c>
      <c r="F3" s="146" t="b">
        <f t="shared" si="2"/>
        <v>0</v>
      </c>
      <c r="G3" s="190">
        <f t="shared" si="3"/>
        <v>44012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01051270</v>
      </c>
      <c r="E4" s="146" t="str">
        <f t="shared" si="8"/>
        <v>4401292270002</v>
      </c>
      <c r="F4" s="146" t="b">
        <f t="shared" si="2"/>
        <v>0</v>
      </c>
      <c r="G4" s="190">
        <f t="shared" si="3"/>
        <v>44012</v>
      </c>
      <c r="H4" s="146">
        <f>VLOOKUP( $A4, Aop!$A$2:$N$415, 4, 0)</f>
        <v>3</v>
      </c>
      <c r="I4" s="146">
        <f t="shared" si="4"/>
        <v>2020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01051270</v>
      </c>
      <c r="E5" s="146" t="str">
        <f t="shared" si="8"/>
        <v>4401292270002</v>
      </c>
      <c r="F5" s="146" t="b">
        <f t="shared" si="2"/>
        <v>0</v>
      </c>
      <c r="G5" s="190">
        <f t="shared" si="3"/>
        <v>44012</v>
      </c>
      <c r="H5" s="146">
        <f>VLOOKUP( $A5, Aop!$A$2:$N$415, 4, 0)</f>
        <v>4</v>
      </c>
      <c r="I5" s="146">
        <f t="shared" si="4"/>
        <v>2020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01051270</v>
      </c>
      <c r="E6" s="146" t="str">
        <f t="shared" si="8"/>
        <v>4401292270002</v>
      </c>
      <c r="F6" s="146" t="b">
        <f t="shared" si="2"/>
        <v>0</v>
      </c>
      <c r="G6" s="190">
        <f t="shared" si="3"/>
        <v>44012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01051270</v>
      </c>
      <c r="E7" s="146" t="str">
        <f t="shared" si="8"/>
        <v>4401292270002</v>
      </c>
      <c r="F7" s="146" t="b">
        <f t="shared" si="2"/>
        <v>0</v>
      </c>
      <c r="G7" s="190">
        <f t="shared" si="3"/>
        <v>44012</v>
      </c>
      <c r="H7" s="146">
        <f>VLOOKUP( $A7, Aop!$A$2:$N$415, 4, 0)</f>
        <v>6</v>
      </c>
      <c r="I7" s="146">
        <f t="shared" si="4"/>
        <v>2020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01051270</v>
      </c>
      <c r="E8" s="146" t="str">
        <f t="shared" si="8"/>
        <v>4401292270002</v>
      </c>
      <c r="F8" s="146" t="b">
        <f t="shared" si="2"/>
        <v>0</v>
      </c>
      <c r="G8" s="190">
        <f t="shared" si="3"/>
        <v>44012</v>
      </c>
      <c r="H8" s="146">
        <f>VLOOKUP( $A8, Aop!$A$2:$N$415, 4, 0)</f>
        <v>7</v>
      </c>
      <c r="I8" s="146">
        <f t="shared" si="4"/>
        <v>2020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01051270</v>
      </c>
      <c r="E9" s="146" t="str">
        <f t="shared" si="8"/>
        <v>4401292270002</v>
      </c>
      <c r="F9" s="146" t="b">
        <f t="shared" si="2"/>
        <v>0</v>
      </c>
      <c r="G9" s="190">
        <f t="shared" si="3"/>
        <v>44012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546809</v>
      </c>
      <c r="K9" s="79">
        <f t="shared" ca="1" si="5"/>
        <v>400343</v>
      </c>
      <c r="L9" s="79">
        <f t="shared" ca="1" si="6"/>
        <v>146466</v>
      </c>
      <c r="M9" s="79">
        <f t="shared" ca="1" si="7"/>
        <v>150579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01051270</v>
      </c>
      <c r="E10" s="146" t="str">
        <f t="shared" si="8"/>
        <v>4401292270002</v>
      </c>
      <c r="F10" s="146" t="b">
        <f t="shared" si="2"/>
        <v>0</v>
      </c>
      <c r="G10" s="190">
        <f t="shared" si="3"/>
        <v>44012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59947</v>
      </c>
      <c r="K10" s="79" t="str">
        <f t="shared" ca="1" si="5"/>
        <v/>
      </c>
      <c r="L10" s="79">
        <f t="shared" ca="1" si="6"/>
        <v>59947</v>
      </c>
      <c r="M10" s="79">
        <f t="shared" ca="1" si="7"/>
        <v>59947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01051270</v>
      </c>
      <c r="E11" s="146" t="str">
        <f t="shared" si="8"/>
        <v>4401292270002</v>
      </c>
      <c r="F11" s="146" t="b">
        <f t="shared" si="2"/>
        <v>0</v>
      </c>
      <c r="G11" s="190">
        <f t="shared" si="3"/>
        <v>44012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405052</v>
      </c>
      <c r="K11" s="79">
        <f t="shared" ca="1" si="5"/>
        <v>321327</v>
      </c>
      <c r="L11" s="79">
        <f t="shared" ca="1" si="6"/>
        <v>83725</v>
      </c>
      <c r="M11" s="79">
        <f t="shared" ca="1" si="7"/>
        <v>87187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01051270</v>
      </c>
      <c r="E12" s="146" t="str">
        <f t="shared" si="8"/>
        <v>4401292270002</v>
      </c>
      <c r="F12" s="146" t="b">
        <f t="shared" si="2"/>
        <v>0</v>
      </c>
      <c r="G12" s="190">
        <f t="shared" si="3"/>
        <v>44012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81810</v>
      </c>
      <c r="K12" s="79">
        <f t="shared" ca="1" si="5"/>
        <v>79016</v>
      </c>
      <c r="L12" s="79">
        <f t="shared" ca="1" si="6"/>
        <v>2794</v>
      </c>
      <c r="M12" s="79">
        <f t="shared" ca="1" si="7"/>
        <v>3445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01051270</v>
      </c>
      <c r="E13" s="146" t="str">
        <f t="shared" si="8"/>
        <v>4401292270002</v>
      </c>
      <c r="F13" s="146" t="b">
        <f t="shared" si="2"/>
        <v>0</v>
      </c>
      <c r="G13" s="190">
        <f t="shared" si="3"/>
        <v>44012</v>
      </c>
      <c r="H13" s="146">
        <f>VLOOKUP( $A13, Aop!$A$2:$N$415, 4, 0)</f>
        <v>12</v>
      </c>
      <c r="I13" s="146">
        <f t="shared" si="4"/>
        <v>2020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01051270</v>
      </c>
      <c r="E14" s="146" t="str">
        <f t="shared" si="8"/>
        <v>4401292270002</v>
      </c>
      <c r="F14" s="146" t="b">
        <f t="shared" si="2"/>
        <v>0</v>
      </c>
      <c r="G14" s="190">
        <f t="shared" si="3"/>
        <v>44012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01051270</v>
      </c>
      <c r="E15" s="146" t="str">
        <f t="shared" si="8"/>
        <v>4401292270002</v>
      </c>
      <c r="F15" s="146" t="b">
        <f t="shared" si="2"/>
        <v>0</v>
      </c>
      <c r="G15" s="190">
        <f t="shared" si="3"/>
        <v>44012</v>
      </c>
      <c r="H15" s="146">
        <f>VLOOKUP( $A15, Aop!$A$2:$N$415, 4, 0)</f>
        <v>14</v>
      </c>
      <c r="I15" s="146">
        <f t="shared" si="4"/>
        <v>2020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01051270</v>
      </c>
      <c r="E16" s="146" t="str">
        <f t="shared" si="8"/>
        <v>4401292270002</v>
      </c>
      <c r="F16" s="146" t="b">
        <f t="shared" si="2"/>
        <v>0</v>
      </c>
      <c r="G16" s="190">
        <f t="shared" si="3"/>
        <v>44012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01051270</v>
      </c>
      <c r="E17" s="146" t="str">
        <f t="shared" si="8"/>
        <v>4401292270002</v>
      </c>
      <c r="F17" s="146" t="b">
        <f t="shared" si="2"/>
        <v>0</v>
      </c>
      <c r="G17" s="190">
        <f t="shared" si="3"/>
        <v>44012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01051270</v>
      </c>
      <c r="E18" s="146" t="str">
        <f t="shared" si="8"/>
        <v>4401292270002</v>
      </c>
      <c r="F18" s="146" t="b">
        <f t="shared" si="2"/>
        <v>0</v>
      </c>
      <c r="G18" s="190">
        <f t="shared" si="3"/>
        <v>44012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01051270</v>
      </c>
      <c r="E19" s="146" t="str">
        <f t="shared" si="8"/>
        <v>4401292270002</v>
      </c>
      <c r="F19" s="146" t="b">
        <f t="shared" si="2"/>
        <v>0</v>
      </c>
      <c r="G19" s="190">
        <f t="shared" si="3"/>
        <v>44012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01051270</v>
      </c>
      <c r="E20" s="146" t="str">
        <f t="shared" si="8"/>
        <v>4401292270002</v>
      </c>
      <c r="F20" s="146" t="b">
        <f t="shared" si="2"/>
        <v>0</v>
      </c>
      <c r="G20" s="190">
        <f t="shared" si="3"/>
        <v>44012</v>
      </c>
      <c r="H20" s="146">
        <f>VLOOKUP( $A20, Aop!$A$2:$N$415, 4, 0)</f>
        <v>19</v>
      </c>
      <c r="I20" s="146">
        <f t="shared" si="4"/>
        <v>2020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01051270</v>
      </c>
      <c r="E21" s="146" t="str">
        <f t="shared" si="8"/>
        <v>4401292270002</v>
      </c>
      <c r="F21" s="146" t="b">
        <f t="shared" si="2"/>
        <v>0</v>
      </c>
      <c r="G21" s="190">
        <f t="shared" si="3"/>
        <v>44012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01051270</v>
      </c>
      <c r="E22" s="146" t="str">
        <f t="shared" si="8"/>
        <v>4401292270002</v>
      </c>
      <c r="F22" s="146" t="b">
        <f t="shared" si="2"/>
        <v>0</v>
      </c>
      <c r="G22" s="190">
        <f t="shared" si="3"/>
        <v>44012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01051270</v>
      </c>
      <c r="E23" s="146" t="str">
        <f t="shared" si="8"/>
        <v>4401292270002</v>
      </c>
      <c r="F23" s="146" t="b">
        <f t="shared" si="2"/>
        <v>0</v>
      </c>
      <c r="G23" s="190">
        <f t="shared" si="3"/>
        <v>44012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01051270</v>
      </c>
      <c r="E24" s="146" t="str">
        <f t="shared" si="8"/>
        <v>4401292270002</v>
      </c>
      <c r="F24" s="146" t="b">
        <f t="shared" si="2"/>
        <v>0</v>
      </c>
      <c r="G24" s="190">
        <f t="shared" si="3"/>
        <v>44012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01051270</v>
      </c>
      <c r="E25" s="146" t="str">
        <f t="shared" si="8"/>
        <v>4401292270002</v>
      </c>
      <c r="F25" s="146" t="b">
        <f t="shared" si="2"/>
        <v>0</v>
      </c>
      <c r="G25" s="190">
        <f t="shared" si="3"/>
        <v>44012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01051270</v>
      </c>
      <c r="E26" s="146" t="str">
        <f t="shared" si="8"/>
        <v>4401292270002</v>
      </c>
      <c r="F26" s="146" t="b">
        <f t="shared" si="2"/>
        <v>0</v>
      </c>
      <c r="G26" s="190">
        <f t="shared" si="3"/>
        <v>44012</v>
      </c>
      <c r="H26" s="146">
        <f>VLOOKUP( $A26, Aop!$A$2:$N$415, 4, 0)</f>
        <v>25</v>
      </c>
      <c r="I26" s="146">
        <f t="shared" si="4"/>
        <v>2020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01051270</v>
      </c>
      <c r="E27" s="146" t="str">
        <f t="shared" si="8"/>
        <v>4401292270002</v>
      </c>
      <c r="F27" s="146" t="b">
        <f t="shared" si="2"/>
        <v>0</v>
      </c>
      <c r="G27" s="190">
        <f t="shared" si="3"/>
        <v>44012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01051270</v>
      </c>
      <c r="E28" s="146" t="str">
        <f t="shared" si="8"/>
        <v>4401292270002</v>
      </c>
      <c r="F28" s="146" t="b">
        <f t="shared" si="2"/>
        <v>0</v>
      </c>
      <c r="G28" s="190">
        <f t="shared" si="3"/>
        <v>44012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01051270</v>
      </c>
      <c r="E29" s="146" t="str">
        <f t="shared" si="8"/>
        <v>4401292270002</v>
      </c>
      <c r="F29" s="146" t="b">
        <f t="shared" si="2"/>
        <v>0</v>
      </c>
      <c r="G29" s="190">
        <f t="shared" si="3"/>
        <v>44012</v>
      </c>
      <c r="H29" s="146">
        <f>VLOOKUP( $A29, Aop!$A$2:$N$415, 4, 0)</f>
        <v>28</v>
      </c>
      <c r="I29" s="146">
        <f t="shared" si="4"/>
        <v>2020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01051270</v>
      </c>
      <c r="E30" s="146" t="str">
        <f t="shared" si="8"/>
        <v>4401292270002</v>
      </c>
      <c r="F30" s="146" t="b">
        <f t="shared" si="2"/>
        <v>0</v>
      </c>
      <c r="G30" s="190">
        <f t="shared" si="3"/>
        <v>44012</v>
      </c>
      <c r="H30" s="146">
        <f>VLOOKUP( $A30, Aop!$A$2:$N$415, 4, 0)</f>
        <v>29</v>
      </c>
      <c r="I30" s="146">
        <f t="shared" si="4"/>
        <v>2020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01051270</v>
      </c>
      <c r="E31" s="146" t="str">
        <f t="shared" si="8"/>
        <v>4401292270002</v>
      </c>
      <c r="F31" s="146" t="b">
        <f t="shared" si="2"/>
        <v>0</v>
      </c>
      <c r="G31" s="190">
        <f t="shared" si="3"/>
        <v>44012</v>
      </c>
      <c r="H31" s="146">
        <f>VLOOKUP( $A31, Aop!$A$2:$N$415, 4, 0)</f>
        <v>30</v>
      </c>
      <c r="I31" s="146">
        <f t="shared" si="4"/>
        <v>2020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01051270</v>
      </c>
      <c r="E32" s="146" t="str">
        <f t="shared" si="8"/>
        <v>4401292270002</v>
      </c>
      <c r="F32" s="146" t="b">
        <f t="shared" si="2"/>
        <v>0</v>
      </c>
      <c r="G32" s="190">
        <f t="shared" si="3"/>
        <v>44012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134294</v>
      </c>
      <c r="K32" s="79">
        <f t="shared" ca="1" si="5"/>
        <v>4088</v>
      </c>
      <c r="L32" s="79">
        <f t="shared" ca="1" si="6"/>
        <v>130206</v>
      </c>
      <c r="M32" s="79">
        <f t="shared" ca="1" si="7"/>
        <v>112970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01051270</v>
      </c>
      <c r="E33" s="146" t="str">
        <f t="shared" si="8"/>
        <v>4401292270002</v>
      </c>
      <c r="F33" s="146" t="b">
        <f t="shared" si="2"/>
        <v>0</v>
      </c>
      <c r="G33" s="190">
        <f t="shared" si="3"/>
        <v>44012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35800</v>
      </c>
      <c r="K33" s="79">
        <f t="shared" ca="1" si="5"/>
        <v>4088</v>
      </c>
      <c r="L33" s="79">
        <f t="shared" ca="1" si="6"/>
        <v>31712</v>
      </c>
      <c r="M33" s="79">
        <f t="shared" ca="1" si="7"/>
        <v>12211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01051270</v>
      </c>
      <c r="E34" s="146" t="str">
        <f t="shared" si="8"/>
        <v>4401292270002</v>
      </c>
      <c r="F34" s="146" t="b">
        <f t="shared" si="2"/>
        <v>0</v>
      </c>
      <c r="G34" s="190">
        <f t="shared" si="3"/>
        <v>44012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4088</v>
      </c>
      <c r="K34" s="79">
        <f t="shared" ca="1" si="5"/>
        <v>4088</v>
      </c>
      <c r="L34" s="79">
        <f t="shared" ca="1" si="6"/>
        <v>0</v>
      </c>
      <c r="M34" s="79" t="str">
        <f t="shared" ca="1" si="7"/>
        <v/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01051270</v>
      </c>
      <c r="E35" s="146" t="str">
        <f t="shared" si="8"/>
        <v>4401292270002</v>
      </c>
      <c r="F35" s="146" t="b">
        <f t="shared" si="2"/>
        <v>0</v>
      </c>
      <c r="G35" s="190">
        <f t="shared" si="3"/>
        <v>44012</v>
      </c>
      <c r="H35" s="146">
        <f>VLOOKUP( $A35, Aop!$A$2:$N$415, 4, 0)</f>
        <v>34</v>
      </c>
      <c r="I35" s="146">
        <f t="shared" si="4"/>
        <v>2020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01051270</v>
      </c>
      <c r="E36" s="146" t="str">
        <f t="shared" si="8"/>
        <v>4401292270002</v>
      </c>
      <c r="F36" s="146" t="b">
        <f t="shared" si="2"/>
        <v>0</v>
      </c>
      <c r="G36" s="190">
        <f t="shared" si="3"/>
        <v>44012</v>
      </c>
      <c r="H36" s="146">
        <f>VLOOKUP( $A36, Aop!$A$2:$N$415, 4, 0)</f>
        <v>35</v>
      </c>
      <c r="I36" s="146">
        <f t="shared" si="4"/>
        <v>2020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01051270</v>
      </c>
      <c r="E37" s="146" t="str">
        <f t="shared" si="8"/>
        <v>4401292270002</v>
      </c>
      <c r="F37" s="146" t="b">
        <f t="shared" si="2"/>
        <v>0</v>
      </c>
      <c r="G37" s="190">
        <f t="shared" si="3"/>
        <v>44012</v>
      </c>
      <c r="H37" s="146">
        <f>VLOOKUP( $A37, Aop!$A$2:$N$415, 4, 0)</f>
        <v>36</v>
      </c>
      <c r="I37" s="146">
        <f t="shared" si="4"/>
        <v>2020</v>
      </c>
      <c r="J37" s="79">
        <f t="shared" ca="1" si="9"/>
        <v>31602</v>
      </c>
      <c r="K37" s="79" t="str">
        <f t="shared" ca="1" si="5"/>
        <v/>
      </c>
      <c r="L37" s="79">
        <f t="shared" ca="1" si="6"/>
        <v>31602</v>
      </c>
      <c r="M37" s="79">
        <f t="shared" ca="1" si="7"/>
        <v>11810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01051270</v>
      </c>
      <c r="E38" s="146" t="str">
        <f t="shared" si="8"/>
        <v>4401292270002</v>
      </c>
      <c r="F38" s="146" t="b">
        <f t="shared" si="2"/>
        <v>0</v>
      </c>
      <c r="G38" s="190">
        <f t="shared" si="3"/>
        <v>44012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01051270</v>
      </c>
      <c r="E39" s="146" t="str">
        <f t="shared" si="8"/>
        <v>4401292270002</v>
      </c>
      <c r="F39" s="146" t="b">
        <f t="shared" si="2"/>
        <v>0</v>
      </c>
      <c r="G39" s="190">
        <f t="shared" si="3"/>
        <v>44012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110</v>
      </c>
      <c r="K39" s="79" t="str">
        <f t="shared" ca="1" si="5"/>
        <v/>
      </c>
      <c r="L39" s="79">
        <f t="shared" ca="1" si="6"/>
        <v>110</v>
      </c>
      <c r="M39" s="79">
        <f t="shared" ca="1" si="7"/>
        <v>401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01051270</v>
      </c>
      <c r="E40" s="146" t="str">
        <f t="shared" si="8"/>
        <v>4401292270002</v>
      </c>
      <c r="F40" s="146" t="b">
        <f t="shared" si="2"/>
        <v>0</v>
      </c>
      <c r="G40" s="190">
        <f t="shared" si="3"/>
        <v>44012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98494</v>
      </c>
      <c r="K40" s="79">
        <f t="shared" ca="1" si="5"/>
        <v>0</v>
      </c>
      <c r="L40" s="79">
        <f t="shared" ca="1" si="6"/>
        <v>98494</v>
      </c>
      <c r="M40" s="79">
        <f t="shared" ca="1" si="7"/>
        <v>100759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01051270</v>
      </c>
      <c r="E41" s="146" t="str">
        <f t="shared" si="8"/>
        <v>4401292270002</v>
      </c>
      <c r="F41" s="146" t="b">
        <f t="shared" si="2"/>
        <v>0</v>
      </c>
      <c r="G41" s="190">
        <f t="shared" si="3"/>
        <v>44012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9354</v>
      </c>
      <c r="K41" s="79">
        <f t="shared" ca="1" si="5"/>
        <v>0</v>
      </c>
      <c r="L41" s="79">
        <f t="shared" ca="1" si="6"/>
        <v>9354</v>
      </c>
      <c r="M41" s="79">
        <f t="shared" ca="1" si="7"/>
        <v>3073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01051270</v>
      </c>
      <c r="E42" s="146" t="str">
        <f t="shared" si="8"/>
        <v>4401292270002</v>
      </c>
      <c r="F42" s="146" t="b">
        <f t="shared" si="2"/>
        <v>0</v>
      </c>
      <c r="G42" s="190">
        <f t="shared" si="3"/>
        <v>44012</v>
      </c>
      <c r="H42" s="146">
        <f>VLOOKUP( $A42, Aop!$A$2:$N$415, 4, 0)</f>
        <v>41</v>
      </c>
      <c r="I42" s="146">
        <f t="shared" si="4"/>
        <v>2020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01051270</v>
      </c>
      <c r="E43" s="146" t="str">
        <f t="shared" si="8"/>
        <v>4401292270002</v>
      </c>
      <c r="F43" s="146" t="b">
        <f t="shared" si="2"/>
        <v>0</v>
      </c>
      <c r="G43" s="190">
        <f t="shared" si="3"/>
        <v>44012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7852</v>
      </c>
      <c r="K43" s="79" t="str">
        <f t="shared" ca="1" si="5"/>
        <v/>
      </c>
      <c r="L43" s="79">
        <f t="shared" ca="1" si="6"/>
        <v>7852</v>
      </c>
      <c r="M43" s="79">
        <f t="shared" ca="1" si="7"/>
        <v>1571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01051270</v>
      </c>
      <c r="E44" s="146" t="str">
        <f t="shared" si="8"/>
        <v>4401292270002</v>
      </c>
      <c r="F44" s="146" t="b">
        <f t="shared" si="2"/>
        <v>0</v>
      </c>
      <c r="G44" s="190">
        <f t="shared" si="3"/>
        <v>44012</v>
      </c>
      <c r="H44" s="146">
        <f>VLOOKUP( $A44, Aop!$A$2:$N$415, 4, 0)</f>
        <v>43</v>
      </c>
      <c r="I44" s="146">
        <f t="shared" si="4"/>
        <v>2020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01051270</v>
      </c>
      <c r="E45" s="146" t="str">
        <f t="shared" si="8"/>
        <v>4401292270002</v>
      </c>
      <c r="F45" s="146" t="b">
        <f t="shared" si="2"/>
        <v>0</v>
      </c>
      <c r="G45" s="190">
        <f t="shared" si="3"/>
        <v>44012</v>
      </c>
      <c r="H45" s="146">
        <f>VLOOKUP( $A45, Aop!$A$2:$N$415, 4, 0)</f>
        <v>44</v>
      </c>
      <c r="I45" s="146">
        <f t="shared" si="4"/>
        <v>2020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01051270</v>
      </c>
      <c r="E46" s="146" t="str">
        <f t="shared" si="8"/>
        <v>4401292270002</v>
      </c>
      <c r="F46" s="146" t="b">
        <f t="shared" si="2"/>
        <v>0</v>
      </c>
      <c r="G46" s="190">
        <f t="shared" si="3"/>
        <v>44012</v>
      </c>
      <c r="H46" s="146">
        <f>VLOOKUP( $A46, Aop!$A$2:$N$415, 4, 0)</f>
        <v>45</v>
      </c>
      <c r="I46" s="146">
        <f t="shared" si="4"/>
        <v>2020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01051270</v>
      </c>
      <c r="E47" s="146" t="str">
        <f t="shared" si="8"/>
        <v>4401292270002</v>
      </c>
      <c r="F47" s="146" t="b">
        <f t="shared" si="2"/>
        <v>0</v>
      </c>
      <c r="G47" s="190">
        <f t="shared" si="3"/>
        <v>44012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1502</v>
      </c>
      <c r="K47" s="79" t="str">
        <f t="shared" ca="1" si="5"/>
        <v/>
      </c>
      <c r="L47" s="79">
        <f t="shared" ca="1" si="6"/>
        <v>1502</v>
      </c>
      <c r="M47" s="79">
        <f t="shared" ca="1" si="7"/>
        <v>1502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01051270</v>
      </c>
      <c r="E48" s="146" t="str">
        <f t="shared" si="8"/>
        <v>4401292270002</v>
      </c>
      <c r="F48" s="146" t="b">
        <f t="shared" si="2"/>
        <v>0</v>
      </c>
      <c r="G48" s="190">
        <f t="shared" si="3"/>
        <v>44012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01051270</v>
      </c>
      <c r="E49" s="146" t="str">
        <f t="shared" si="8"/>
        <v>4401292270002</v>
      </c>
      <c r="F49" s="146" t="b">
        <f t="shared" si="2"/>
        <v>0</v>
      </c>
      <c r="G49" s="190">
        <f t="shared" si="3"/>
        <v>44012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01051270</v>
      </c>
      <c r="E50" s="146" t="str">
        <f t="shared" si="8"/>
        <v>4401292270002</v>
      </c>
      <c r="F50" s="146" t="b">
        <f t="shared" si="2"/>
        <v>0</v>
      </c>
      <c r="G50" s="190">
        <f t="shared" si="3"/>
        <v>44012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01051270</v>
      </c>
      <c r="E51" s="146" t="str">
        <f t="shared" si="8"/>
        <v>4401292270002</v>
      </c>
      <c r="F51" s="146" t="b">
        <f t="shared" si="2"/>
        <v>0</v>
      </c>
      <c r="G51" s="190">
        <f t="shared" si="3"/>
        <v>44012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01051270</v>
      </c>
      <c r="E52" s="146" t="str">
        <f t="shared" si="8"/>
        <v>4401292270002</v>
      </c>
      <c r="F52" s="146" t="b">
        <f t="shared" si="2"/>
        <v>0</v>
      </c>
      <c r="G52" s="190">
        <f t="shared" si="3"/>
        <v>44012</v>
      </c>
      <c r="H52" s="146">
        <f>VLOOKUP( $A52, Aop!$A$2:$N$415, 4, 0)</f>
        <v>51</v>
      </c>
      <c r="I52" s="146">
        <f t="shared" si="4"/>
        <v>2020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01051270</v>
      </c>
      <c r="E53" s="146" t="str">
        <f t="shared" si="8"/>
        <v>4401292270002</v>
      </c>
      <c r="F53" s="146" t="b">
        <f t="shared" si="2"/>
        <v>0</v>
      </c>
      <c r="G53" s="190">
        <f t="shared" si="3"/>
        <v>44012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01051270</v>
      </c>
      <c r="E54" s="146" t="str">
        <f t="shared" si="8"/>
        <v>4401292270002</v>
      </c>
      <c r="F54" s="146" t="b">
        <f t="shared" si="2"/>
        <v>0</v>
      </c>
      <c r="G54" s="190">
        <f t="shared" si="3"/>
        <v>44012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01051270</v>
      </c>
      <c r="E55" s="146" t="str">
        <f t="shared" si="8"/>
        <v>4401292270002</v>
      </c>
      <c r="F55" s="146" t="b">
        <f t="shared" si="2"/>
        <v>0</v>
      </c>
      <c r="G55" s="190">
        <f t="shared" si="3"/>
        <v>44012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01051270</v>
      </c>
      <c r="E56" s="146" t="str">
        <f t="shared" si="8"/>
        <v>4401292270002</v>
      </c>
      <c r="F56" s="146" t="b">
        <f t="shared" si="2"/>
        <v>0</v>
      </c>
      <c r="G56" s="190">
        <f t="shared" si="3"/>
        <v>44012</v>
      </c>
      <c r="H56" s="146">
        <f>VLOOKUP( $A56, Aop!$A$2:$N$415, 4, 0)</f>
        <v>55</v>
      </c>
      <c r="I56" s="146">
        <f t="shared" si="4"/>
        <v>2020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01051270</v>
      </c>
      <c r="E57" s="146" t="str">
        <f t="shared" si="8"/>
        <v>4401292270002</v>
      </c>
      <c r="F57" s="146" t="b">
        <f t="shared" si="2"/>
        <v>0</v>
      </c>
      <c r="G57" s="190">
        <f t="shared" si="3"/>
        <v>44012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86704</v>
      </c>
      <c r="K57" s="79">
        <f t="shared" ca="1" si="5"/>
        <v>0</v>
      </c>
      <c r="L57" s="79">
        <f t="shared" ca="1" si="6"/>
        <v>86704</v>
      </c>
      <c r="M57" s="79">
        <f t="shared" ca="1" si="7"/>
        <v>95071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01051270</v>
      </c>
      <c r="E58" s="146" t="str">
        <f t="shared" si="8"/>
        <v>4401292270002</v>
      </c>
      <c r="F58" s="146" t="b">
        <f t="shared" si="2"/>
        <v>0</v>
      </c>
      <c r="G58" s="190">
        <f t="shared" si="3"/>
        <v>44012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01051270</v>
      </c>
      <c r="E59" s="146" t="str">
        <f t="shared" si="8"/>
        <v>4401292270002</v>
      </c>
      <c r="F59" s="146" t="b">
        <f t="shared" si="2"/>
        <v>0</v>
      </c>
      <c r="G59" s="190">
        <f t="shared" si="3"/>
        <v>44012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86704</v>
      </c>
      <c r="K59" s="79" t="str">
        <f t="shared" ca="1" si="5"/>
        <v/>
      </c>
      <c r="L59" s="79">
        <f t="shared" ca="1" si="6"/>
        <v>86704</v>
      </c>
      <c r="M59" s="79">
        <f t="shared" ca="1" si="7"/>
        <v>95071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01051270</v>
      </c>
      <c r="E60" s="146" t="str">
        <f t="shared" si="8"/>
        <v>4401292270002</v>
      </c>
      <c r="F60" s="146" t="b">
        <f t="shared" si="2"/>
        <v>0</v>
      </c>
      <c r="G60" s="190">
        <f t="shared" si="3"/>
        <v>44012</v>
      </c>
      <c r="H60" s="146">
        <f>VLOOKUP( $A60, Aop!$A$2:$N$415, 4, 0)</f>
        <v>59</v>
      </c>
      <c r="I60" s="146">
        <f t="shared" si="4"/>
        <v>2020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>
        <f t="shared" ca="1" si="7"/>
        <v>175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01051270</v>
      </c>
      <c r="E61" s="146" t="str">
        <f t="shared" si="8"/>
        <v>4401292270002</v>
      </c>
      <c r="F61" s="146" t="b">
        <f t="shared" si="2"/>
        <v>0</v>
      </c>
      <c r="G61" s="190">
        <f t="shared" si="3"/>
        <v>44012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2436</v>
      </c>
      <c r="K61" s="79" t="str">
        <f t="shared" ca="1" si="5"/>
        <v/>
      </c>
      <c r="L61" s="79">
        <f t="shared" ca="1" si="6"/>
        <v>2436</v>
      </c>
      <c r="M61" s="79">
        <f t="shared" ca="1" si="7"/>
        <v>2440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01051270</v>
      </c>
      <c r="E62" s="146" t="str">
        <f t="shared" si="8"/>
        <v>4401292270002</v>
      </c>
      <c r="F62" s="146" t="b">
        <f t="shared" si="2"/>
        <v>0</v>
      </c>
      <c r="G62" s="190">
        <f t="shared" si="3"/>
        <v>44012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01051270</v>
      </c>
      <c r="E63" s="146" t="str">
        <f t="shared" si="8"/>
        <v>4401292270002</v>
      </c>
      <c r="F63" s="146" t="b">
        <f t="shared" si="2"/>
        <v>0</v>
      </c>
      <c r="G63" s="190">
        <f t="shared" si="3"/>
        <v>44012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681103</v>
      </c>
      <c r="K63" s="79">
        <f t="shared" ca="1" si="5"/>
        <v>404431</v>
      </c>
      <c r="L63" s="79">
        <f t="shared" ca="1" si="6"/>
        <v>276672</v>
      </c>
      <c r="M63" s="79">
        <f t="shared" ca="1" si="7"/>
        <v>263549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01051270</v>
      </c>
      <c r="E64" s="146" t="str">
        <f t="shared" si="8"/>
        <v>4401292270002</v>
      </c>
      <c r="F64" s="146" t="b">
        <f t="shared" si="2"/>
        <v>0</v>
      </c>
      <c r="G64" s="190">
        <f t="shared" si="3"/>
        <v>44012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01051270</v>
      </c>
      <c r="E65" s="146" t="str">
        <f t="shared" si="8"/>
        <v>4401292270002</v>
      </c>
      <c r="F65" s="146" t="b">
        <f t="shared" si="2"/>
        <v>0</v>
      </c>
      <c r="G65" s="190">
        <f t="shared" si="3"/>
        <v>44012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681103</v>
      </c>
      <c r="K65" s="79">
        <f t="shared" ca="1" si="5"/>
        <v>404431</v>
      </c>
      <c r="L65" s="79">
        <f t="shared" ca="1" si="6"/>
        <v>276672</v>
      </c>
      <c r="M65" s="79">
        <f t="shared" ca="1" si="7"/>
        <v>263549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01051270</v>
      </c>
      <c r="E66" s="79" t="str">
        <f>Podatak_JIB</f>
        <v>4401292270002</v>
      </c>
      <c r="F66" s="79" t="b">
        <f>Konsolidovan_izvjestaj</f>
        <v>0</v>
      </c>
      <c r="G66" s="190">
        <f>Datum_Broj</f>
        <v>44012</v>
      </c>
      <c r="H66" s="79">
        <f>VLOOKUP( $A66, Aop!$A$2:$N$415, 4, 0)</f>
        <v>65</v>
      </c>
      <c r="I66" s="79">
        <f>Godina</f>
        <v>2020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01051270</v>
      </c>
      <c r="E67" s="146" t="str">
        <f t="shared" ref="E67:E127" si="15">Podatak_JIB</f>
        <v>4401292270002</v>
      </c>
      <c r="F67" s="146" t="b">
        <f t="shared" ref="F67:F129" si="16">Konsolidovan_izvjestaj</f>
        <v>0</v>
      </c>
      <c r="G67" s="190">
        <f t="shared" ref="G67:G129" si="17">Datum_Broj</f>
        <v>44012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681103</v>
      </c>
      <c r="K67" s="79">
        <f t="shared" ca="1" si="10"/>
        <v>404431</v>
      </c>
      <c r="L67" s="79">
        <f t="shared" ca="1" si="11"/>
        <v>276672</v>
      </c>
      <c r="M67" s="79">
        <f t="shared" ca="1" si="12"/>
        <v>263549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01051270</v>
      </c>
      <c r="E68" s="146" t="str">
        <f t="shared" si="15"/>
        <v>4401292270002</v>
      </c>
      <c r="F68" s="146" t="b">
        <f t="shared" si="16"/>
        <v>0</v>
      </c>
      <c r="G68" s="190">
        <f t="shared" si="17"/>
        <v>44012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232467</v>
      </c>
      <c r="M68" s="79">
        <f t="shared" ca="1" si="12"/>
        <v>230981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01051270</v>
      </c>
      <c r="E69" s="146" t="str">
        <f t="shared" si="15"/>
        <v>4401292270002</v>
      </c>
      <c r="F69" s="146" t="b">
        <f t="shared" si="16"/>
        <v>0</v>
      </c>
      <c r="G69" s="190">
        <f t="shared" si="17"/>
        <v>44012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212793</v>
      </c>
      <c r="M69" s="79">
        <f t="shared" ca="1" si="12"/>
        <v>212793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01051270</v>
      </c>
      <c r="E70" s="146" t="str">
        <f t="shared" si="15"/>
        <v>4401292270002</v>
      </c>
      <c r="F70" s="146" t="b">
        <f t="shared" si="16"/>
        <v>0</v>
      </c>
      <c r="G70" s="190">
        <f t="shared" si="17"/>
        <v>44012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212793</v>
      </c>
      <c r="M70" s="79">
        <f t="shared" ca="1" si="12"/>
        <v>212793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01051270</v>
      </c>
      <c r="E71" s="146" t="str">
        <f t="shared" si="15"/>
        <v>4401292270002</v>
      </c>
      <c r="F71" s="146" t="b">
        <f t="shared" si="16"/>
        <v>0</v>
      </c>
      <c r="G71" s="190">
        <f t="shared" si="17"/>
        <v>44012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01051270</v>
      </c>
      <c r="E72" s="146" t="str">
        <f t="shared" si="15"/>
        <v>4401292270002</v>
      </c>
      <c r="F72" s="146" t="b">
        <f t="shared" si="16"/>
        <v>0</v>
      </c>
      <c r="G72" s="190">
        <f t="shared" si="17"/>
        <v>44012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01051270</v>
      </c>
      <c r="E73" s="146" t="str">
        <f t="shared" si="15"/>
        <v>4401292270002</v>
      </c>
      <c r="F73" s="146" t="b">
        <f t="shared" si="16"/>
        <v>0</v>
      </c>
      <c r="G73" s="190">
        <f t="shared" si="17"/>
        <v>44012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01051270</v>
      </c>
      <c r="E74" s="146" t="str">
        <f t="shared" si="15"/>
        <v>4401292270002</v>
      </c>
      <c r="F74" s="146" t="b">
        <f t="shared" si="16"/>
        <v>0</v>
      </c>
      <c r="G74" s="190">
        <f t="shared" si="17"/>
        <v>44012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01051270</v>
      </c>
      <c r="E75" s="146" t="str">
        <f t="shared" si="15"/>
        <v>4401292270002</v>
      </c>
      <c r="F75" s="146" t="b">
        <f t="shared" si="16"/>
        <v>0</v>
      </c>
      <c r="G75" s="190">
        <f t="shared" si="17"/>
        <v>44012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01051270</v>
      </c>
      <c r="E76" s="146" t="str">
        <f t="shared" si="15"/>
        <v>4401292270002</v>
      </c>
      <c r="F76" s="146" t="b">
        <f t="shared" si="16"/>
        <v>0</v>
      </c>
      <c r="G76" s="190">
        <f t="shared" si="17"/>
        <v>44012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01051270</v>
      </c>
      <c r="E77" s="146" t="str">
        <f t="shared" si="15"/>
        <v>4401292270002</v>
      </c>
      <c r="F77" s="146" t="b">
        <f t="shared" si="16"/>
        <v>0</v>
      </c>
      <c r="G77" s="190">
        <f t="shared" si="17"/>
        <v>44012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01051270</v>
      </c>
      <c r="E78" s="146" t="str">
        <f t="shared" si="15"/>
        <v>4401292270002</v>
      </c>
      <c r="F78" s="146" t="b">
        <f t="shared" si="16"/>
        <v>0</v>
      </c>
      <c r="G78" s="190">
        <f t="shared" si="17"/>
        <v>44012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01051270</v>
      </c>
      <c r="E79" s="146" t="str">
        <f t="shared" si="15"/>
        <v>4401292270002</v>
      </c>
      <c r="F79" s="146" t="b">
        <f t="shared" si="16"/>
        <v>0</v>
      </c>
      <c r="G79" s="190">
        <f t="shared" si="17"/>
        <v>44012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4125</v>
      </c>
      <c r="M79" s="79">
        <f t="shared" ca="1" si="12"/>
        <v>4125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01051270</v>
      </c>
      <c r="E80" s="146" t="str">
        <f t="shared" si="15"/>
        <v>4401292270002</v>
      </c>
      <c r="F80" s="146" t="b">
        <f t="shared" si="16"/>
        <v>0</v>
      </c>
      <c r="G80" s="190">
        <f t="shared" si="17"/>
        <v>44012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4125</v>
      </c>
      <c r="M80" s="79">
        <f t="shared" ca="1" si="12"/>
        <v>4125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01051270</v>
      </c>
      <c r="E81" s="146" t="str">
        <f t="shared" si="15"/>
        <v>4401292270002</v>
      </c>
      <c r="F81" s="146" t="b">
        <f t="shared" si="16"/>
        <v>0</v>
      </c>
      <c r="G81" s="190">
        <f t="shared" si="17"/>
        <v>44012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01051270</v>
      </c>
      <c r="E82" s="146" t="str">
        <f t="shared" si="15"/>
        <v>4401292270002</v>
      </c>
      <c r="F82" s="146" t="b">
        <f t="shared" si="16"/>
        <v>0</v>
      </c>
      <c r="G82" s="190">
        <f t="shared" si="17"/>
        <v>44012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01051270</v>
      </c>
      <c r="E83" s="146" t="str">
        <f t="shared" si="15"/>
        <v>4401292270002</v>
      </c>
      <c r="F83" s="146" t="b">
        <f t="shared" si="16"/>
        <v>0</v>
      </c>
      <c r="G83" s="190">
        <f t="shared" si="17"/>
        <v>44012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01051270</v>
      </c>
      <c r="E84" s="146" t="str">
        <f t="shared" si="15"/>
        <v>4401292270002</v>
      </c>
      <c r="F84" s="146" t="b">
        <f t="shared" si="16"/>
        <v>0</v>
      </c>
      <c r="G84" s="190">
        <f t="shared" si="17"/>
        <v>44012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01051270</v>
      </c>
      <c r="E85" s="146" t="str">
        <f t="shared" si="15"/>
        <v>4401292270002</v>
      </c>
      <c r="F85" s="146" t="b">
        <f t="shared" si="16"/>
        <v>0</v>
      </c>
      <c r="G85" s="190">
        <f t="shared" si="17"/>
        <v>44012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01051270</v>
      </c>
      <c r="E86" s="146" t="str">
        <f t="shared" si="15"/>
        <v>4401292270002</v>
      </c>
      <c r="F86" s="146" t="b">
        <f t="shared" si="16"/>
        <v>0</v>
      </c>
      <c r="G86" s="190">
        <f t="shared" si="17"/>
        <v>44012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72788</v>
      </c>
      <c r="M86" s="79">
        <f t="shared" ca="1" si="12"/>
        <v>71302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01051270</v>
      </c>
      <c r="E87" s="146" t="str">
        <f t="shared" si="15"/>
        <v>4401292270002</v>
      </c>
      <c r="F87" s="146" t="b">
        <f t="shared" si="16"/>
        <v>0</v>
      </c>
      <c r="G87" s="190">
        <f t="shared" si="17"/>
        <v>44012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71302</v>
      </c>
      <c r="M87" s="79">
        <f t="shared" ca="1" si="12"/>
        <v>71302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01051270</v>
      </c>
      <c r="E88" s="146" t="str">
        <f t="shared" si="15"/>
        <v>4401292270002</v>
      </c>
      <c r="F88" s="146" t="b">
        <f t="shared" si="16"/>
        <v>0</v>
      </c>
      <c r="G88" s="190">
        <f t="shared" si="17"/>
        <v>44012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1486</v>
      </c>
      <c r="M88" s="79" t="str">
        <f t="shared" ca="1" si="12"/>
        <v/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01051270</v>
      </c>
      <c r="E89" s="146" t="str">
        <f t="shared" si="15"/>
        <v>4401292270002</v>
      </c>
      <c r="F89" s="146" t="b">
        <f t="shared" si="16"/>
        <v>0</v>
      </c>
      <c r="G89" s="190">
        <f t="shared" si="17"/>
        <v>44012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01051270</v>
      </c>
      <c r="E90" s="146" t="str">
        <f t="shared" si="15"/>
        <v>4401292270002</v>
      </c>
      <c r="F90" s="146" t="b">
        <f t="shared" si="16"/>
        <v>0</v>
      </c>
      <c r="G90" s="190">
        <f t="shared" si="17"/>
        <v>44012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57239</v>
      </c>
      <c r="M90" s="79">
        <f t="shared" ca="1" si="12"/>
        <v>57239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01051270</v>
      </c>
      <c r="E91" s="146" t="str">
        <f t="shared" si="15"/>
        <v>4401292270002</v>
      </c>
      <c r="F91" s="146" t="b">
        <f t="shared" si="16"/>
        <v>0</v>
      </c>
      <c r="G91" s="190">
        <f t="shared" si="17"/>
        <v>44012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57239</v>
      </c>
      <c r="M91" s="79">
        <f t="shared" ca="1" si="12"/>
        <v>44204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01051270</v>
      </c>
      <c r="E92" s="146" t="str">
        <f t="shared" si="15"/>
        <v>4401292270002</v>
      </c>
      <c r="F92" s="146" t="b">
        <f t="shared" si="16"/>
        <v>0</v>
      </c>
      <c r="G92" s="190">
        <f t="shared" si="17"/>
        <v>44012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>
        <f t="shared" ca="1" si="12"/>
        <v>13035</v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01051270</v>
      </c>
      <c r="E93" s="146" t="str">
        <f t="shared" si="15"/>
        <v>4401292270002</v>
      </c>
      <c r="F93" s="146" t="b">
        <f t="shared" si="16"/>
        <v>0</v>
      </c>
      <c r="G93" s="190">
        <f t="shared" si="17"/>
        <v>44012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01051270</v>
      </c>
      <c r="E94" s="146" t="str">
        <f t="shared" si="15"/>
        <v>4401292270002</v>
      </c>
      <c r="F94" s="146" t="b">
        <f t="shared" si="16"/>
        <v>0</v>
      </c>
      <c r="G94" s="190">
        <f t="shared" si="17"/>
        <v>44012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01051270</v>
      </c>
      <c r="E95" s="146" t="str">
        <f t="shared" si="15"/>
        <v>4401292270002</v>
      </c>
      <c r="F95" s="146" t="b">
        <f t="shared" si="16"/>
        <v>0</v>
      </c>
      <c r="G95" s="190">
        <f t="shared" si="17"/>
        <v>44012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01051270</v>
      </c>
      <c r="E96" s="146" t="str">
        <f t="shared" si="15"/>
        <v>4401292270002</v>
      </c>
      <c r="F96" s="146" t="b">
        <f t="shared" si="16"/>
        <v>0</v>
      </c>
      <c r="G96" s="190">
        <f t="shared" si="17"/>
        <v>44012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01051270</v>
      </c>
      <c r="E97" s="146" t="str">
        <f t="shared" si="15"/>
        <v>4401292270002</v>
      </c>
      <c r="F97" s="146" t="b">
        <f t="shared" si="16"/>
        <v>0</v>
      </c>
      <c r="G97" s="190">
        <f t="shared" si="17"/>
        <v>44012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01051270</v>
      </c>
      <c r="E98" s="146" t="str">
        <f t="shared" si="15"/>
        <v>4401292270002</v>
      </c>
      <c r="F98" s="146" t="b">
        <f t="shared" si="16"/>
        <v>0</v>
      </c>
      <c r="G98" s="190">
        <f t="shared" si="17"/>
        <v>44012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01051270</v>
      </c>
      <c r="E99" s="146" t="str">
        <f t="shared" si="15"/>
        <v>4401292270002</v>
      </c>
      <c r="F99" s="146" t="b">
        <f t="shared" si="16"/>
        <v>0</v>
      </c>
      <c r="G99" s="190">
        <f t="shared" si="17"/>
        <v>44012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01051270</v>
      </c>
      <c r="E100" s="146" t="str">
        <f t="shared" si="15"/>
        <v>4401292270002</v>
      </c>
      <c r="F100" s="146" t="b">
        <f t="shared" si="16"/>
        <v>0</v>
      </c>
      <c r="G100" s="190">
        <f t="shared" si="17"/>
        <v>44012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01051270</v>
      </c>
      <c r="E101" s="146" t="str">
        <f t="shared" si="15"/>
        <v>4401292270002</v>
      </c>
      <c r="F101" s="146" t="b">
        <f t="shared" si="16"/>
        <v>0</v>
      </c>
      <c r="G101" s="190">
        <f t="shared" si="17"/>
        <v>44012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01051270</v>
      </c>
      <c r="E102" s="146" t="str">
        <f t="shared" si="15"/>
        <v>4401292270002</v>
      </c>
      <c r="F102" s="146" t="b">
        <f t="shared" si="16"/>
        <v>0</v>
      </c>
      <c r="G102" s="190">
        <f t="shared" si="17"/>
        <v>44012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44205</v>
      </c>
      <c r="M102" s="79">
        <f t="shared" ca="1" si="12"/>
        <v>32568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01051270</v>
      </c>
      <c r="E103" s="146" t="str">
        <f t="shared" si="15"/>
        <v>4401292270002</v>
      </c>
      <c r="F103" s="146" t="b">
        <f t="shared" si="16"/>
        <v>0</v>
      </c>
      <c r="G103" s="190">
        <f t="shared" si="17"/>
        <v>44012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01051270</v>
      </c>
      <c r="E104" s="146" t="str">
        <f t="shared" si="15"/>
        <v>4401292270002</v>
      </c>
      <c r="F104" s="146" t="b">
        <f t="shared" si="16"/>
        <v>0</v>
      </c>
      <c r="G104" s="190">
        <f t="shared" si="17"/>
        <v>44012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01051270</v>
      </c>
      <c r="E105" s="146" t="str">
        <f t="shared" si="15"/>
        <v>4401292270002</v>
      </c>
      <c r="F105" s="146" t="b">
        <f t="shared" si="16"/>
        <v>0</v>
      </c>
      <c r="G105" s="190">
        <f t="shared" si="17"/>
        <v>44012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01051270</v>
      </c>
      <c r="E106" s="146" t="str">
        <f t="shared" si="15"/>
        <v>4401292270002</v>
      </c>
      <c r="F106" s="146" t="b">
        <f t="shared" si="16"/>
        <v>0</v>
      </c>
      <c r="G106" s="190">
        <f t="shared" si="17"/>
        <v>44012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01051270</v>
      </c>
      <c r="E107" s="146" t="str">
        <f t="shared" si="15"/>
        <v>4401292270002</v>
      </c>
      <c r="F107" s="146" t="b">
        <f t="shared" si="16"/>
        <v>0</v>
      </c>
      <c r="G107" s="190">
        <f t="shared" si="17"/>
        <v>44012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01051270</v>
      </c>
      <c r="E108" s="146" t="str">
        <f t="shared" si="15"/>
        <v>4401292270002</v>
      </c>
      <c r="F108" s="146" t="b">
        <f t="shared" si="16"/>
        <v>0</v>
      </c>
      <c r="G108" s="190">
        <f t="shared" si="17"/>
        <v>44012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01051270</v>
      </c>
      <c r="E109" s="146" t="str">
        <f t="shared" si="15"/>
        <v>4401292270002</v>
      </c>
      <c r="F109" s="146" t="b">
        <f t="shared" si="16"/>
        <v>0</v>
      </c>
      <c r="G109" s="190">
        <f t="shared" si="17"/>
        <v>44012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01051270</v>
      </c>
      <c r="E110" s="146" t="str">
        <f t="shared" si="15"/>
        <v>4401292270002</v>
      </c>
      <c r="F110" s="146" t="b">
        <f t="shared" si="16"/>
        <v>0</v>
      </c>
      <c r="G110" s="190">
        <f t="shared" si="17"/>
        <v>44012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01051270</v>
      </c>
      <c r="E111" s="146" t="str">
        <f t="shared" si="15"/>
        <v>4401292270002</v>
      </c>
      <c r="F111" s="146" t="b">
        <f t="shared" si="16"/>
        <v>0</v>
      </c>
      <c r="G111" s="190">
        <f t="shared" si="17"/>
        <v>44012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44205</v>
      </c>
      <c r="M111" s="79">
        <f t="shared" ca="1" si="12"/>
        <v>32568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01051270</v>
      </c>
      <c r="E112" s="146" t="str">
        <f t="shared" si="15"/>
        <v>4401292270002</v>
      </c>
      <c r="F112" s="146" t="b">
        <f t="shared" si="16"/>
        <v>0</v>
      </c>
      <c r="G112" s="190">
        <f t="shared" si="17"/>
        <v>44012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01051270</v>
      </c>
      <c r="E113" s="146" t="str">
        <f t="shared" si="15"/>
        <v>4401292270002</v>
      </c>
      <c r="F113" s="146" t="b">
        <f t="shared" si="16"/>
        <v>0</v>
      </c>
      <c r="G113" s="190">
        <f t="shared" si="17"/>
        <v>44012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01051270</v>
      </c>
      <c r="E114" s="146" t="str">
        <f t="shared" si="15"/>
        <v>4401292270002</v>
      </c>
      <c r="F114" s="146" t="b">
        <f t="shared" si="16"/>
        <v>0</v>
      </c>
      <c r="G114" s="190">
        <f t="shared" si="17"/>
        <v>44012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01051270</v>
      </c>
      <c r="E115" s="146" t="str">
        <f t="shared" si="15"/>
        <v>4401292270002</v>
      </c>
      <c r="F115" s="146" t="b">
        <f t="shared" si="16"/>
        <v>0</v>
      </c>
      <c r="G115" s="190">
        <f t="shared" si="17"/>
        <v>44012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01051270</v>
      </c>
      <c r="E116" s="146" t="str">
        <f t="shared" si="15"/>
        <v>4401292270002</v>
      </c>
      <c r="F116" s="146" t="b">
        <f t="shared" si="16"/>
        <v>0</v>
      </c>
      <c r="G116" s="190">
        <f t="shared" si="17"/>
        <v>44012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01051270</v>
      </c>
      <c r="E117" s="146" t="str">
        <f t="shared" si="15"/>
        <v>4401292270002</v>
      </c>
      <c r="F117" s="146" t="b">
        <f t="shared" si="16"/>
        <v>0</v>
      </c>
      <c r="G117" s="190">
        <f t="shared" si="17"/>
        <v>44012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29413</v>
      </c>
      <c r="M117" s="79">
        <f t="shared" ca="1" si="12"/>
        <v>15050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01051270</v>
      </c>
      <c r="E118" s="146" t="str">
        <f t="shared" si="15"/>
        <v>4401292270002</v>
      </c>
      <c r="F118" s="146" t="b">
        <f t="shared" si="16"/>
        <v>0</v>
      </c>
      <c r="G118" s="190">
        <f t="shared" si="17"/>
        <v>44012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01051270</v>
      </c>
      <c r="E119" s="146" t="str">
        <f t="shared" si="15"/>
        <v>4401292270002</v>
      </c>
      <c r="F119" s="146" t="b">
        <f t="shared" si="16"/>
        <v>0</v>
      </c>
      <c r="G119" s="190">
        <f t="shared" si="17"/>
        <v>44012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01051270</v>
      </c>
      <c r="E120" s="146" t="str">
        <f t="shared" si="15"/>
        <v>4401292270002</v>
      </c>
      <c r="F120" s="146" t="b">
        <f t="shared" si="16"/>
        <v>0</v>
      </c>
      <c r="G120" s="190">
        <f t="shared" si="17"/>
        <v>44012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29413</v>
      </c>
      <c r="M120" s="79">
        <f t="shared" ca="1" si="12"/>
        <v>15050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01051270</v>
      </c>
      <c r="E121" s="146" t="str">
        <f t="shared" si="15"/>
        <v>4401292270002</v>
      </c>
      <c r="F121" s="146" t="b">
        <f t="shared" si="16"/>
        <v>0</v>
      </c>
      <c r="G121" s="190">
        <f t="shared" si="17"/>
        <v>44012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01051270</v>
      </c>
      <c r="E122" s="146" t="str">
        <f t="shared" si="15"/>
        <v>4401292270002</v>
      </c>
      <c r="F122" s="146" t="b">
        <f t="shared" si="16"/>
        <v>0</v>
      </c>
      <c r="G122" s="190">
        <f t="shared" si="17"/>
        <v>44012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01051270</v>
      </c>
      <c r="E123" s="146" t="str">
        <f t="shared" si="15"/>
        <v>4401292270002</v>
      </c>
      <c r="F123" s="146" t="b">
        <f t="shared" si="16"/>
        <v>0</v>
      </c>
      <c r="G123" s="190">
        <f t="shared" si="17"/>
        <v>44012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01051270</v>
      </c>
      <c r="E124" s="146" t="str">
        <f t="shared" si="15"/>
        <v>4401292270002</v>
      </c>
      <c r="F124" s="146" t="b">
        <f t="shared" si="16"/>
        <v>0</v>
      </c>
      <c r="G124" s="190">
        <f t="shared" si="17"/>
        <v>44012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13369</v>
      </c>
      <c r="M124" s="79">
        <f t="shared" ca="1" si="12"/>
        <v>13350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01051270</v>
      </c>
      <c r="E125" s="146" t="str">
        <f t="shared" si="15"/>
        <v>4401292270002</v>
      </c>
      <c r="F125" s="146" t="b">
        <f t="shared" si="16"/>
        <v>0</v>
      </c>
      <c r="G125" s="190">
        <f t="shared" si="17"/>
        <v>44012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 t="str">
        <f t="shared" ca="1" si="11"/>
        <v/>
      </c>
      <c r="M125" s="79" t="str">
        <f t="shared" ca="1" si="12"/>
        <v/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01051270</v>
      </c>
      <c r="E126" s="146" t="str">
        <f t="shared" si="15"/>
        <v>4401292270002</v>
      </c>
      <c r="F126" s="146" t="b">
        <f t="shared" si="16"/>
        <v>0</v>
      </c>
      <c r="G126" s="190">
        <f t="shared" si="17"/>
        <v>44012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1420</v>
      </c>
      <c r="M126" s="79">
        <f t="shared" ca="1" si="12"/>
        <v>4088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01051270</v>
      </c>
      <c r="E127" s="146" t="str">
        <f t="shared" si="15"/>
        <v>4401292270002</v>
      </c>
      <c r="F127" s="146" t="b">
        <f t="shared" si="16"/>
        <v>0</v>
      </c>
      <c r="G127" s="190">
        <f t="shared" si="17"/>
        <v>44012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3</v>
      </c>
      <c r="M127" s="79">
        <f t="shared" ca="1" si="12"/>
        <v>80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01051270</v>
      </c>
      <c r="E128" s="79" t="str">
        <f>Podatak_JIB</f>
        <v>4401292270002</v>
      </c>
      <c r="F128" s="79" t="b">
        <f>Konsolidovan_izvjestaj</f>
        <v>0</v>
      </c>
      <c r="G128" s="190">
        <f>Datum_Broj</f>
        <v>44012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01051270</v>
      </c>
      <c r="E129" s="79" t="str">
        <f t="shared" ref="E129:E188" si="21">Podatak_JIB</f>
        <v>4401292270002</v>
      </c>
      <c r="F129" s="79" t="b">
        <f t="shared" si="16"/>
        <v>0</v>
      </c>
      <c r="G129" s="190">
        <f t="shared" si="17"/>
        <v>44012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01051270</v>
      </c>
      <c r="E130" s="79" t="str">
        <f t="shared" si="21"/>
        <v>4401292270002</v>
      </c>
      <c r="F130" s="79" t="b">
        <f t="shared" ref="F130:F189" si="24">Konsolidovan_izvjestaj</f>
        <v>0</v>
      </c>
      <c r="G130" s="190">
        <f t="shared" ref="G130:G189" si="25">Datum_Broj</f>
        <v>44012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01051270</v>
      </c>
      <c r="E131" s="79" t="str">
        <f t="shared" si="21"/>
        <v>4401292270002</v>
      </c>
      <c r="F131" s="79" t="b">
        <f t="shared" si="24"/>
        <v>0</v>
      </c>
      <c r="G131" s="190">
        <f t="shared" si="25"/>
        <v>44012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276672</v>
      </c>
      <c r="M131" s="79">
        <f t="shared" ca="1" si="28"/>
        <v>263549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01051270</v>
      </c>
      <c r="E132" s="79" t="str">
        <f t="shared" si="21"/>
        <v>4401292270002</v>
      </c>
      <c r="F132" s="79" t="b">
        <f t="shared" si="24"/>
        <v>0</v>
      </c>
      <c r="G132" s="190">
        <f t="shared" si="25"/>
        <v>44012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01051270</v>
      </c>
      <c r="E133" s="79" t="str">
        <f t="shared" si="21"/>
        <v>4401292270002</v>
      </c>
      <c r="F133" s="79" t="b">
        <f t="shared" si="24"/>
        <v>0</v>
      </c>
      <c r="G133" s="190">
        <f t="shared" si="25"/>
        <v>44012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276672</v>
      </c>
      <c r="M133" s="79">
        <f t="shared" ca="1" si="28"/>
        <v>263549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01051270</v>
      </c>
      <c r="E134" s="79" t="str">
        <f t="shared" si="21"/>
        <v>4401292270002</v>
      </c>
      <c r="F134" s="79" t="b">
        <f t="shared" si="24"/>
        <v>0</v>
      </c>
      <c r="G134" s="190">
        <f t="shared" si="25"/>
        <v>44012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235683</v>
      </c>
      <c r="M134" s="79">
        <f t="shared" ca="1" si="28"/>
        <v>230230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01051270</v>
      </c>
      <c r="E135" s="79" t="str">
        <f t="shared" si="21"/>
        <v>4401292270002</v>
      </c>
      <c r="F135" s="79" t="b">
        <f t="shared" si="24"/>
        <v>0</v>
      </c>
      <c r="G135" s="190">
        <f t="shared" si="25"/>
        <v>44012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179912</v>
      </c>
      <c r="M135" s="79">
        <f t="shared" ca="1" si="28"/>
        <v>175189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01051270</v>
      </c>
      <c r="E136" s="79" t="str">
        <f t="shared" si="21"/>
        <v>4401292270002</v>
      </c>
      <c r="F136" s="79" t="b">
        <f t="shared" si="24"/>
        <v>0</v>
      </c>
      <c r="G136" s="190">
        <f t="shared" si="25"/>
        <v>44012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01051270</v>
      </c>
      <c r="E137" s="79" t="str">
        <f t="shared" si="21"/>
        <v>4401292270002</v>
      </c>
      <c r="F137" s="79" t="b">
        <f t="shared" si="24"/>
        <v>0</v>
      </c>
      <c r="G137" s="190">
        <f t="shared" si="25"/>
        <v>44012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>
        <f t="shared" ca="1" si="27"/>
        <v>179912</v>
      </c>
      <c r="M137" s="79">
        <f t="shared" ca="1" si="28"/>
        <v>175189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01051270</v>
      </c>
      <c r="E138" s="79" t="str">
        <f t="shared" si="21"/>
        <v>4401292270002</v>
      </c>
      <c r="F138" s="79" t="b">
        <f t="shared" si="24"/>
        <v>0</v>
      </c>
      <c r="G138" s="190">
        <f t="shared" si="25"/>
        <v>44012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01051270</v>
      </c>
      <c r="E139" s="79" t="str">
        <f t="shared" si="21"/>
        <v>4401292270002</v>
      </c>
      <c r="F139" s="79" t="b">
        <f t="shared" si="24"/>
        <v>0</v>
      </c>
      <c r="G139" s="190">
        <f t="shared" si="25"/>
        <v>44012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40388</v>
      </c>
      <c r="M139" s="79">
        <f t="shared" ca="1" si="28"/>
        <v>43269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01051270</v>
      </c>
      <c r="E140" s="79" t="str">
        <f t="shared" si="21"/>
        <v>4401292270002</v>
      </c>
      <c r="F140" s="79" t="b">
        <f t="shared" si="24"/>
        <v>0</v>
      </c>
      <c r="G140" s="190">
        <f t="shared" si="25"/>
        <v>44012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01051270</v>
      </c>
      <c r="E141" s="79" t="str">
        <f t="shared" si="21"/>
        <v>4401292270002</v>
      </c>
      <c r="F141" s="79" t="b">
        <f t="shared" si="24"/>
        <v>0</v>
      </c>
      <c r="G141" s="190">
        <f t="shared" si="25"/>
        <v>44012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>
        <f t="shared" ca="1" si="27"/>
        <v>40388</v>
      </c>
      <c r="M141" s="79">
        <f t="shared" ca="1" si="28"/>
        <v>43269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01051270</v>
      </c>
      <c r="E142" s="79" t="str">
        <f t="shared" si="21"/>
        <v>4401292270002</v>
      </c>
      <c r="F142" s="79" t="b">
        <f t="shared" si="24"/>
        <v>0</v>
      </c>
      <c r="G142" s="190">
        <f t="shared" si="25"/>
        <v>44012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01051270</v>
      </c>
      <c r="E143" s="79" t="str">
        <f t="shared" si="21"/>
        <v>4401292270002</v>
      </c>
      <c r="F143" s="79" t="b">
        <f t="shared" si="24"/>
        <v>0</v>
      </c>
      <c r="G143" s="190">
        <f t="shared" si="25"/>
        <v>44012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01051270</v>
      </c>
      <c r="E144" s="79" t="str">
        <f t="shared" si="21"/>
        <v>4401292270002</v>
      </c>
      <c r="F144" s="79" t="b">
        <f t="shared" si="24"/>
        <v>0</v>
      </c>
      <c r="G144" s="190">
        <f t="shared" si="25"/>
        <v>44012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01051270</v>
      </c>
      <c r="E145" s="79" t="str">
        <f t="shared" si="21"/>
        <v>4401292270002</v>
      </c>
      <c r="F145" s="79" t="b">
        <f t="shared" si="24"/>
        <v>0</v>
      </c>
      <c r="G145" s="190">
        <f t="shared" si="25"/>
        <v>44012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01051270</v>
      </c>
      <c r="E146" s="79" t="str">
        <f t="shared" si="21"/>
        <v>4401292270002</v>
      </c>
      <c r="F146" s="79" t="b">
        <f t="shared" si="24"/>
        <v>0</v>
      </c>
      <c r="G146" s="190">
        <f t="shared" si="25"/>
        <v>44012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01051270</v>
      </c>
      <c r="E147" s="79" t="str">
        <f t="shared" si="21"/>
        <v>4401292270002</v>
      </c>
      <c r="F147" s="79" t="b">
        <f t="shared" si="24"/>
        <v>0</v>
      </c>
      <c r="G147" s="190">
        <f t="shared" si="25"/>
        <v>44012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01051270</v>
      </c>
      <c r="E148" s="79" t="str">
        <f t="shared" si="21"/>
        <v>4401292270002</v>
      </c>
      <c r="F148" s="79" t="b">
        <f t="shared" si="24"/>
        <v>0</v>
      </c>
      <c r="G148" s="190">
        <f t="shared" si="25"/>
        <v>44012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15383</v>
      </c>
      <c r="M148" s="79">
        <f t="shared" ca="1" si="28"/>
        <v>11772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01051270</v>
      </c>
      <c r="E149" s="79" t="str">
        <f t="shared" si="21"/>
        <v>4401292270002</v>
      </c>
      <c r="F149" s="79" t="b">
        <f t="shared" si="24"/>
        <v>0</v>
      </c>
      <c r="G149" s="190">
        <f t="shared" si="25"/>
        <v>44012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236419</v>
      </c>
      <c r="M149" s="79">
        <f t="shared" ca="1" si="28"/>
        <v>245443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01051270</v>
      </c>
      <c r="E150" s="79" t="str">
        <f t="shared" si="21"/>
        <v>4401292270002</v>
      </c>
      <c r="F150" s="79" t="b">
        <f t="shared" si="24"/>
        <v>0</v>
      </c>
      <c r="G150" s="190">
        <f t="shared" si="25"/>
        <v>44012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>
        <f t="shared" ca="1" si="27"/>
        <v>132402</v>
      </c>
      <c r="M150" s="79">
        <f t="shared" ca="1" si="28"/>
        <v>132600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01051270</v>
      </c>
      <c r="E151" s="79" t="str">
        <f t="shared" si="21"/>
        <v>4401292270002</v>
      </c>
      <c r="F151" s="79" t="b">
        <f t="shared" si="24"/>
        <v>0</v>
      </c>
      <c r="G151" s="190">
        <f t="shared" si="25"/>
        <v>44012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10729</v>
      </c>
      <c r="M151" s="79">
        <f t="shared" ca="1" si="28"/>
        <v>15337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01051270</v>
      </c>
      <c r="E152" s="79" t="str">
        <f t="shared" si="21"/>
        <v>4401292270002</v>
      </c>
      <c r="F152" s="79" t="b">
        <f t="shared" si="24"/>
        <v>0</v>
      </c>
      <c r="G152" s="190">
        <f t="shared" si="25"/>
        <v>44012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79863</v>
      </c>
      <c r="M152" s="79">
        <f t="shared" ca="1" si="28"/>
        <v>80101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01051270</v>
      </c>
      <c r="E153" s="79" t="str">
        <f t="shared" si="21"/>
        <v>4401292270002</v>
      </c>
      <c r="F153" s="79" t="b">
        <f t="shared" si="24"/>
        <v>0</v>
      </c>
      <c r="G153" s="190">
        <f t="shared" si="25"/>
        <v>44012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79863</v>
      </c>
      <c r="M153" s="79">
        <f t="shared" ca="1" si="28"/>
        <v>80101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01051270</v>
      </c>
      <c r="E154" s="79" t="str">
        <f t="shared" si="21"/>
        <v>4401292270002</v>
      </c>
      <c r="F154" s="79" t="b">
        <f t="shared" si="24"/>
        <v>0</v>
      </c>
      <c r="G154" s="190">
        <f t="shared" si="25"/>
        <v>44012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 t="str">
        <f t="shared" ca="1" si="27"/>
        <v/>
      </c>
      <c r="M154" s="79" t="str">
        <f t="shared" ca="1" si="28"/>
        <v/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01051270</v>
      </c>
      <c r="E155" s="79" t="str">
        <f t="shared" si="21"/>
        <v>4401292270002</v>
      </c>
      <c r="F155" s="79" t="b">
        <f t="shared" si="24"/>
        <v>0</v>
      </c>
      <c r="G155" s="190">
        <f t="shared" si="25"/>
        <v>44012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3383</v>
      </c>
      <c r="M155" s="79">
        <f t="shared" ca="1" si="28"/>
        <v>4504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01051270</v>
      </c>
      <c r="E156" s="79" t="str">
        <f t="shared" si="21"/>
        <v>4401292270002</v>
      </c>
      <c r="F156" s="79" t="b">
        <f t="shared" si="24"/>
        <v>0</v>
      </c>
      <c r="G156" s="190">
        <f t="shared" si="25"/>
        <v>44012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4112</v>
      </c>
      <c r="M156" s="79">
        <f t="shared" ca="1" si="28"/>
        <v>4343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01051270</v>
      </c>
      <c r="E157" s="79" t="str">
        <f>Podatak_JIB</f>
        <v>4401292270002</v>
      </c>
      <c r="F157" s="79" t="b">
        <f>Konsolidovan_izvjestaj</f>
        <v>0</v>
      </c>
      <c r="G157" s="190">
        <f>Datum_Broj</f>
        <v>44012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4112</v>
      </c>
      <c r="M157" s="79">
        <f t="shared" ca="1" si="28"/>
        <v>4343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01051270</v>
      </c>
      <c r="E158" s="79" t="str">
        <f t="shared" si="21"/>
        <v>4401292270002</v>
      </c>
      <c r="F158" s="79" t="b">
        <f t="shared" si="24"/>
        <v>0</v>
      </c>
      <c r="G158" s="190">
        <f t="shared" si="25"/>
        <v>44012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01051270</v>
      </c>
      <c r="E159" s="79" t="str">
        <f t="shared" si="21"/>
        <v>4401292270002</v>
      </c>
      <c r="F159" s="79" t="b">
        <f t="shared" si="24"/>
        <v>0</v>
      </c>
      <c r="G159" s="190">
        <f t="shared" si="25"/>
        <v>44012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5930</v>
      </c>
      <c r="M159" s="79">
        <f t="shared" ca="1" si="28"/>
        <v>8249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01051270</v>
      </c>
      <c r="E160" s="79" t="str">
        <f t="shared" si="21"/>
        <v>4401292270002</v>
      </c>
      <c r="F160" s="79" t="b">
        <f t="shared" si="24"/>
        <v>0</v>
      </c>
      <c r="G160" s="190">
        <f t="shared" si="25"/>
        <v>44012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 t="str">
        <f t="shared" ca="1" si="27"/>
        <v/>
      </c>
      <c r="M160" s="79">
        <f t="shared" ca="1" si="28"/>
        <v>147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01051270</v>
      </c>
      <c r="E161" s="79" t="str">
        <f t="shared" si="21"/>
        <v>4401292270002</v>
      </c>
      <c r="F161" s="79" t="b">
        <f t="shared" si="24"/>
        <v>0</v>
      </c>
      <c r="G161" s="190">
        <f t="shared" si="25"/>
        <v>44012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 t="str">
        <f t="shared" ca="1" si="27"/>
        <v/>
      </c>
      <c r="M161" s="79">
        <f t="shared" ca="1" si="28"/>
        <v>162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01051270</v>
      </c>
      <c r="E162" s="79" t="str">
        <f t="shared" si="21"/>
        <v>4401292270002</v>
      </c>
      <c r="F162" s="79" t="b">
        <f t="shared" si="24"/>
        <v>0</v>
      </c>
      <c r="G162" s="190">
        <f t="shared" si="25"/>
        <v>44012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0</v>
      </c>
      <c r="M162" s="79">
        <f t="shared" ca="1" si="28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01051270</v>
      </c>
      <c r="E163" s="79" t="str">
        <f t="shared" si="21"/>
        <v>4401292270002</v>
      </c>
      <c r="F163" s="79" t="b">
        <f t="shared" si="24"/>
        <v>0</v>
      </c>
      <c r="G163" s="190">
        <f t="shared" si="25"/>
        <v>44012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736</v>
      </c>
      <c r="M163" s="79">
        <f t="shared" ca="1" si="28"/>
        <v>15213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01051270</v>
      </c>
      <c r="E164" s="79" t="str">
        <f t="shared" si="21"/>
        <v>4401292270002</v>
      </c>
      <c r="F164" s="79" t="b">
        <f t="shared" si="24"/>
        <v>0</v>
      </c>
      <c r="G164" s="190">
        <f t="shared" si="25"/>
        <v>44012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1382</v>
      </c>
      <c r="M164" s="79">
        <f t="shared" ca="1" si="28"/>
        <v>921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01051270</v>
      </c>
      <c r="E165" s="79" t="str">
        <f t="shared" si="21"/>
        <v>4401292270002</v>
      </c>
      <c r="F165" s="79" t="b">
        <f t="shared" si="24"/>
        <v>0</v>
      </c>
      <c r="G165" s="190">
        <f t="shared" si="25"/>
        <v>44012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01051270</v>
      </c>
      <c r="E166" s="79" t="str">
        <f t="shared" si="21"/>
        <v>4401292270002</v>
      </c>
      <c r="F166" s="79" t="b">
        <f t="shared" si="24"/>
        <v>0</v>
      </c>
      <c r="G166" s="190">
        <f t="shared" si="25"/>
        <v>44012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01051270</v>
      </c>
      <c r="E167" s="79" t="str">
        <f t="shared" si="21"/>
        <v>4401292270002</v>
      </c>
      <c r="F167" s="79" t="b">
        <f t="shared" si="24"/>
        <v>0</v>
      </c>
      <c r="G167" s="190">
        <f t="shared" si="25"/>
        <v>44012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01051270</v>
      </c>
      <c r="E168" s="79" t="str">
        <f t="shared" si="21"/>
        <v>4401292270002</v>
      </c>
      <c r="F168" s="79" t="b">
        <f t="shared" si="24"/>
        <v>0</v>
      </c>
      <c r="G168" s="190">
        <f t="shared" si="25"/>
        <v>44012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01051270</v>
      </c>
      <c r="E169" s="79" t="str">
        <f t="shared" si="21"/>
        <v>4401292270002</v>
      </c>
      <c r="F169" s="79" t="b">
        <f t="shared" si="24"/>
        <v>0</v>
      </c>
      <c r="G169" s="190">
        <f t="shared" si="25"/>
        <v>44012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01051270</v>
      </c>
      <c r="E170" s="79" t="str">
        <f t="shared" si="21"/>
        <v>4401292270002</v>
      </c>
      <c r="F170" s="79" t="b">
        <f t="shared" si="24"/>
        <v>0</v>
      </c>
      <c r="G170" s="190">
        <f t="shared" si="25"/>
        <v>44012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>
        <f t="shared" ca="1" si="27"/>
        <v>1382</v>
      </c>
      <c r="M170" s="79">
        <f t="shared" ca="1" si="28"/>
        <v>921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01051270</v>
      </c>
      <c r="E171" s="79" t="str">
        <f>Podatak_JIB</f>
        <v>4401292270002</v>
      </c>
      <c r="F171" s="79" t="b">
        <f>Konsolidovan_izvjestaj</f>
        <v>0</v>
      </c>
      <c r="G171" s="190">
        <f>Datum_Broj</f>
        <v>44012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0</v>
      </c>
      <c r="M171" s="79">
        <f t="shared" ca="1" si="28"/>
        <v>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01051270</v>
      </c>
      <c r="E172" s="79" t="str">
        <f t="shared" si="21"/>
        <v>4401292270002</v>
      </c>
      <c r="F172" s="79" t="b">
        <f t="shared" si="24"/>
        <v>0</v>
      </c>
      <c r="G172" s="190">
        <f t="shared" si="25"/>
        <v>44012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01051270</v>
      </c>
      <c r="E173" s="79" t="str">
        <f t="shared" si="21"/>
        <v>4401292270002</v>
      </c>
      <c r="F173" s="79" t="b">
        <f t="shared" si="24"/>
        <v>0</v>
      </c>
      <c r="G173" s="190">
        <f t="shared" si="25"/>
        <v>44012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 t="str">
        <f t="shared" ca="1" si="27"/>
        <v/>
      </c>
      <c r="M173" s="79" t="str">
        <f t="shared" ca="1" si="28"/>
        <v/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01051270</v>
      </c>
      <c r="E174" s="79" t="str">
        <f t="shared" si="21"/>
        <v>4401292270002</v>
      </c>
      <c r="F174" s="79" t="b">
        <f t="shared" si="24"/>
        <v>0</v>
      </c>
      <c r="G174" s="190">
        <f t="shared" si="25"/>
        <v>44012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01051270</v>
      </c>
      <c r="E175" s="79" t="str">
        <f t="shared" si="21"/>
        <v>4401292270002</v>
      </c>
      <c r="F175" s="79" t="b">
        <f t="shared" si="24"/>
        <v>0</v>
      </c>
      <c r="G175" s="190">
        <f t="shared" si="25"/>
        <v>44012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01051270</v>
      </c>
      <c r="E176" s="79" t="str">
        <f t="shared" si="21"/>
        <v>4401292270002</v>
      </c>
      <c r="F176" s="79" t="b">
        <f t="shared" si="24"/>
        <v>0</v>
      </c>
      <c r="G176" s="190">
        <f t="shared" si="25"/>
        <v>44012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01051270</v>
      </c>
      <c r="E177" s="79" t="str">
        <f t="shared" si="21"/>
        <v>4401292270002</v>
      </c>
      <c r="F177" s="79" t="b">
        <f t="shared" si="24"/>
        <v>0</v>
      </c>
      <c r="G177" s="190">
        <f t="shared" si="25"/>
        <v>44012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646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01051270</v>
      </c>
      <c r="E178" s="79" t="str">
        <f t="shared" si="21"/>
        <v>4401292270002</v>
      </c>
      <c r="F178" s="79" t="b">
        <f t="shared" si="24"/>
        <v>0</v>
      </c>
      <c r="G178" s="190">
        <f t="shared" si="25"/>
        <v>44012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0</v>
      </c>
      <c r="M178" s="79">
        <f t="shared" ca="1" si="28"/>
        <v>14292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01051270</v>
      </c>
      <c r="E179" s="79" t="str">
        <f t="shared" si="21"/>
        <v>4401292270002</v>
      </c>
      <c r="F179" s="79" t="b">
        <f t="shared" si="24"/>
        <v>0</v>
      </c>
      <c r="G179" s="190">
        <f t="shared" si="25"/>
        <v>44012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840</v>
      </c>
      <c r="M179" s="79">
        <f t="shared" ca="1" si="28"/>
        <v>1117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01051270</v>
      </c>
      <c r="E180" s="79" t="str">
        <f t="shared" si="21"/>
        <v>4401292270002</v>
      </c>
      <c r="F180" s="79" t="b">
        <f t="shared" si="24"/>
        <v>0</v>
      </c>
      <c r="G180" s="190">
        <f t="shared" si="25"/>
        <v>44012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01051270</v>
      </c>
      <c r="E181" s="79" t="str">
        <f t="shared" si="21"/>
        <v>4401292270002</v>
      </c>
      <c r="F181" s="79" t="b">
        <f t="shared" si="24"/>
        <v>0</v>
      </c>
      <c r="G181" s="190">
        <f t="shared" si="25"/>
        <v>44012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01051270</v>
      </c>
      <c r="E182" s="79" t="str">
        <f t="shared" si="21"/>
        <v>4401292270002</v>
      </c>
      <c r="F182" s="79" t="b">
        <f t="shared" si="24"/>
        <v>0</v>
      </c>
      <c r="G182" s="190">
        <f t="shared" si="25"/>
        <v>44012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01051270</v>
      </c>
      <c r="E183" s="79" t="str">
        <f t="shared" si="21"/>
        <v>4401292270002</v>
      </c>
      <c r="F183" s="79" t="b">
        <f t="shared" si="24"/>
        <v>0</v>
      </c>
      <c r="G183" s="190">
        <f t="shared" si="25"/>
        <v>44012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01051270</v>
      </c>
      <c r="E184" s="79" t="str">
        <f t="shared" si="21"/>
        <v>4401292270002</v>
      </c>
      <c r="F184" s="79" t="b">
        <f t="shared" si="24"/>
        <v>0</v>
      </c>
      <c r="G184" s="190">
        <f t="shared" si="25"/>
        <v>44012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01051270</v>
      </c>
      <c r="E185" s="79" t="str">
        <f t="shared" si="21"/>
        <v>4401292270002</v>
      </c>
      <c r="F185" s="79" t="b">
        <f t="shared" si="24"/>
        <v>0</v>
      </c>
      <c r="G185" s="190">
        <f t="shared" si="25"/>
        <v>44012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01051270</v>
      </c>
      <c r="E186" s="79" t="str">
        <f t="shared" si="21"/>
        <v>4401292270002</v>
      </c>
      <c r="F186" s="79" t="b">
        <f t="shared" si="24"/>
        <v>0</v>
      </c>
      <c r="G186" s="190">
        <f t="shared" si="25"/>
        <v>44012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01051270</v>
      </c>
      <c r="E187" s="79" t="str">
        <f t="shared" si="21"/>
        <v>4401292270002</v>
      </c>
      <c r="F187" s="79" t="b">
        <f t="shared" si="24"/>
        <v>0</v>
      </c>
      <c r="G187" s="190">
        <f t="shared" si="25"/>
        <v>44012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01051270</v>
      </c>
      <c r="E188" s="79" t="str">
        <f t="shared" si="21"/>
        <v>4401292270002</v>
      </c>
      <c r="F188" s="79" t="b">
        <f t="shared" si="24"/>
        <v>0</v>
      </c>
      <c r="G188" s="190">
        <f t="shared" si="25"/>
        <v>44012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01051270</v>
      </c>
      <c r="E189" s="79" t="str">
        <f t="shared" ref="E189:E250" si="31">Podatak_JIB</f>
        <v>4401292270002</v>
      </c>
      <c r="F189" s="79" t="b">
        <f t="shared" si="24"/>
        <v>0</v>
      </c>
      <c r="G189" s="190">
        <f t="shared" si="25"/>
        <v>44012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840</v>
      </c>
      <c r="M189" s="79">
        <f t="shared" ca="1" si="28"/>
        <v>1117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01051270</v>
      </c>
      <c r="E190" s="79" t="str">
        <f t="shared" si="31"/>
        <v>4401292270002</v>
      </c>
      <c r="F190" s="79" t="b">
        <f t="shared" ref="F190:F251" si="34">Konsolidovan_izvjestaj</f>
        <v>0</v>
      </c>
      <c r="G190" s="190">
        <f t="shared" ref="G190:G251" si="35">Datum_Broj</f>
        <v>44012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0</v>
      </c>
      <c r="M190" s="79">
        <f t="shared" ca="1" si="28"/>
        <v>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01051270</v>
      </c>
      <c r="E191" s="79" t="str">
        <f t="shared" si="31"/>
        <v>4401292270002</v>
      </c>
      <c r="F191" s="79" t="b">
        <f t="shared" si="34"/>
        <v>0</v>
      </c>
      <c r="G191" s="190">
        <f t="shared" si="35"/>
        <v>44012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01051270</v>
      </c>
      <c r="E192" s="79" t="str">
        <f t="shared" si="31"/>
        <v>4401292270002</v>
      </c>
      <c r="F192" s="79" t="b">
        <f t="shared" si="34"/>
        <v>0</v>
      </c>
      <c r="G192" s="190">
        <f t="shared" si="35"/>
        <v>44012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01051270</v>
      </c>
      <c r="E193" s="79" t="str">
        <f t="shared" si="31"/>
        <v>4401292270002</v>
      </c>
      <c r="F193" s="79" t="b">
        <f t="shared" si="34"/>
        <v>0</v>
      </c>
      <c r="G193" s="190">
        <f t="shared" si="35"/>
        <v>44012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01051270</v>
      </c>
      <c r="E194" s="79" t="str">
        <f>Podatak_JIB</f>
        <v>4401292270002</v>
      </c>
      <c r="F194" s="79" t="b">
        <f>Konsolidovan_izvjestaj</f>
        <v>0</v>
      </c>
      <c r="G194" s="190">
        <f>Datum_Broj</f>
        <v>44012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01051270</v>
      </c>
      <c r="E195" s="79" t="str">
        <f t="shared" si="31"/>
        <v>4401292270002</v>
      </c>
      <c r="F195" s="79" t="b">
        <f t="shared" si="34"/>
        <v>0</v>
      </c>
      <c r="G195" s="190">
        <f t="shared" si="35"/>
        <v>44012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01051270</v>
      </c>
      <c r="E196" s="79" t="str">
        <f t="shared" si="31"/>
        <v>4401292270002</v>
      </c>
      <c r="F196" s="79" t="b">
        <f t="shared" si="34"/>
        <v>0</v>
      </c>
      <c r="G196" s="190">
        <f t="shared" si="35"/>
        <v>44012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01051270</v>
      </c>
      <c r="E197" s="79" t="str">
        <f t="shared" si="31"/>
        <v>4401292270002</v>
      </c>
      <c r="F197" s="79" t="b">
        <f t="shared" si="34"/>
        <v>0</v>
      </c>
      <c r="G197" s="190">
        <f t="shared" si="35"/>
        <v>44012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01051270</v>
      </c>
      <c r="E198" s="79" t="str">
        <f t="shared" si="31"/>
        <v>4401292270002</v>
      </c>
      <c r="F198" s="79" t="b">
        <f t="shared" si="34"/>
        <v>0</v>
      </c>
      <c r="G198" s="190">
        <f t="shared" si="35"/>
        <v>44012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01051270</v>
      </c>
      <c r="E199" s="79" t="str">
        <f t="shared" si="31"/>
        <v>4401292270002</v>
      </c>
      <c r="F199" s="79" t="b">
        <f t="shared" si="34"/>
        <v>0</v>
      </c>
      <c r="G199" s="190">
        <f t="shared" si="35"/>
        <v>44012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01051270</v>
      </c>
      <c r="E200" s="79" t="str">
        <f t="shared" si="31"/>
        <v>4401292270002</v>
      </c>
      <c r="F200" s="79" t="b">
        <f t="shared" si="34"/>
        <v>0</v>
      </c>
      <c r="G200" s="190">
        <f t="shared" si="35"/>
        <v>44012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 t="str">
        <f t="shared" ca="1" si="36"/>
        <v/>
      </c>
      <c r="M200" s="79" t="str">
        <f t="shared" ca="1" si="37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01051270</v>
      </c>
      <c r="E201" s="79" t="str">
        <f t="shared" si="31"/>
        <v>4401292270002</v>
      </c>
      <c r="F201" s="79" t="b">
        <f t="shared" si="34"/>
        <v>0</v>
      </c>
      <c r="G201" s="190">
        <f t="shared" si="35"/>
        <v>44012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840</v>
      </c>
      <c r="M201" s="79">
        <f t="shared" ca="1" si="37"/>
        <v>1117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01051270</v>
      </c>
      <c r="E202" s="79" t="str">
        <f t="shared" si="31"/>
        <v>4401292270002</v>
      </c>
      <c r="F202" s="79" t="b">
        <f t="shared" si="34"/>
        <v>0</v>
      </c>
      <c r="G202" s="190">
        <f t="shared" si="35"/>
        <v>44012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01051270</v>
      </c>
      <c r="E203" s="79" t="str">
        <f t="shared" si="31"/>
        <v>4401292270002</v>
      </c>
      <c r="F203" s="79" t="b">
        <f t="shared" si="34"/>
        <v>0</v>
      </c>
      <c r="G203" s="190">
        <f t="shared" si="35"/>
        <v>44012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01051270</v>
      </c>
      <c r="E204" s="79" t="str">
        <f t="shared" si="31"/>
        <v>4401292270002</v>
      </c>
      <c r="F204" s="79" t="b">
        <f t="shared" si="34"/>
        <v>0</v>
      </c>
      <c r="G204" s="190">
        <f t="shared" si="35"/>
        <v>44012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01051270</v>
      </c>
      <c r="E205" s="79" t="str">
        <f t="shared" si="31"/>
        <v>4401292270002</v>
      </c>
      <c r="F205" s="79" t="b">
        <f t="shared" si="34"/>
        <v>0</v>
      </c>
      <c r="G205" s="190">
        <f t="shared" si="35"/>
        <v>44012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01051270</v>
      </c>
      <c r="E206" s="79" t="str">
        <f t="shared" si="31"/>
        <v>4401292270002</v>
      </c>
      <c r="F206" s="79" t="b">
        <f t="shared" si="34"/>
        <v>0</v>
      </c>
      <c r="G206" s="190">
        <f t="shared" si="35"/>
        <v>44012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01051270</v>
      </c>
      <c r="E207" s="79" t="str">
        <f t="shared" si="31"/>
        <v>4401292270002</v>
      </c>
      <c r="F207" s="79" t="b">
        <f t="shared" si="34"/>
        <v>0</v>
      </c>
      <c r="G207" s="190">
        <f t="shared" si="35"/>
        <v>44012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01051270</v>
      </c>
      <c r="E208" s="79" t="str">
        <f t="shared" si="31"/>
        <v>4401292270002</v>
      </c>
      <c r="F208" s="79" t="b">
        <f t="shared" si="34"/>
        <v>0</v>
      </c>
      <c r="G208" s="190">
        <f t="shared" si="35"/>
        <v>44012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01051270</v>
      </c>
      <c r="E209" s="79" t="str">
        <f t="shared" si="31"/>
        <v>4401292270002</v>
      </c>
      <c r="F209" s="79" t="b">
        <f t="shared" si="34"/>
        <v>0</v>
      </c>
      <c r="G209" s="190">
        <f t="shared" si="35"/>
        <v>44012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01051270</v>
      </c>
      <c r="E210" s="79" t="str">
        <f t="shared" si="31"/>
        <v>4401292270002</v>
      </c>
      <c r="F210" s="79" t="b">
        <f t="shared" si="34"/>
        <v>0</v>
      </c>
      <c r="G210" s="190">
        <f t="shared" si="35"/>
        <v>44012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01051270</v>
      </c>
      <c r="E211" s="79" t="str">
        <f t="shared" si="31"/>
        <v>4401292270002</v>
      </c>
      <c r="F211" s="79" t="b">
        <f t="shared" si="34"/>
        <v>0</v>
      </c>
      <c r="G211" s="190">
        <f t="shared" si="35"/>
        <v>44012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01051270</v>
      </c>
      <c r="E212" s="79" t="str">
        <f t="shared" si="31"/>
        <v>4401292270002</v>
      </c>
      <c r="F212" s="79" t="b">
        <f t="shared" si="34"/>
        <v>0</v>
      </c>
      <c r="G212" s="190">
        <f t="shared" si="35"/>
        <v>44012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01051270</v>
      </c>
      <c r="E213" s="79" t="str">
        <f t="shared" si="31"/>
        <v>4401292270002</v>
      </c>
      <c r="F213" s="79" t="b">
        <f t="shared" si="34"/>
        <v>0</v>
      </c>
      <c r="G213" s="190">
        <f t="shared" si="35"/>
        <v>44012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01051270</v>
      </c>
      <c r="E214" s="79" t="str">
        <f t="shared" si="31"/>
        <v>4401292270002</v>
      </c>
      <c r="F214" s="79" t="b">
        <f t="shared" si="34"/>
        <v>0</v>
      </c>
      <c r="G214" s="190">
        <f t="shared" si="35"/>
        <v>44012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01051270</v>
      </c>
      <c r="E215" s="79" t="str">
        <f t="shared" si="31"/>
        <v>4401292270002</v>
      </c>
      <c r="F215" s="79" t="b">
        <f t="shared" si="34"/>
        <v>0</v>
      </c>
      <c r="G215" s="190">
        <f t="shared" si="35"/>
        <v>44012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01051270</v>
      </c>
      <c r="E216" s="79" t="str">
        <f>Podatak_JIB</f>
        <v>4401292270002</v>
      </c>
      <c r="F216" s="79" t="b">
        <f>Konsolidovan_izvjestaj</f>
        <v>0</v>
      </c>
      <c r="G216" s="190">
        <f>Datum_Broj</f>
        <v>44012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01051270</v>
      </c>
      <c r="E217" s="79" t="str">
        <f t="shared" si="31"/>
        <v>4401292270002</v>
      </c>
      <c r="F217" s="79" t="b">
        <f t="shared" si="34"/>
        <v>0</v>
      </c>
      <c r="G217" s="190">
        <f t="shared" si="35"/>
        <v>44012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01051270</v>
      </c>
      <c r="E218" s="79" t="str">
        <f t="shared" si="31"/>
        <v>4401292270002</v>
      </c>
      <c r="F218" s="79" t="b">
        <f t="shared" si="34"/>
        <v>0</v>
      </c>
      <c r="G218" s="190">
        <f t="shared" si="35"/>
        <v>44012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01051270</v>
      </c>
      <c r="E219" s="79" t="str">
        <f>Podatak_JIB</f>
        <v>4401292270002</v>
      </c>
      <c r="F219" s="79" t="b">
        <f>Konsolidovan_izvjestaj</f>
        <v>0</v>
      </c>
      <c r="G219" s="190">
        <f>Datum_Broj</f>
        <v>44012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01051270</v>
      </c>
      <c r="E220" s="79" t="str">
        <f t="shared" si="31"/>
        <v>4401292270002</v>
      </c>
      <c r="F220" s="79" t="b">
        <f t="shared" si="34"/>
        <v>0</v>
      </c>
      <c r="G220" s="190">
        <f t="shared" si="35"/>
        <v>44012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01051270</v>
      </c>
      <c r="E221" s="79" t="str">
        <f t="shared" si="31"/>
        <v>4401292270002</v>
      </c>
      <c r="F221" s="79" t="b">
        <f t="shared" si="34"/>
        <v>0</v>
      </c>
      <c r="G221" s="190">
        <f t="shared" si="35"/>
        <v>44012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01051270</v>
      </c>
      <c r="E222" s="79" t="str">
        <f>Podatak_JIB</f>
        <v>4401292270002</v>
      </c>
      <c r="F222" s="79" t="b">
        <f>Konsolidovan_izvjestaj</f>
        <v>0</v>
      </c>
      <c r="G222" s="190">
        <f>Datum_Broj</f>
        <v>44012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01051270</v>
      </c>
      <c r="E223" s="79" t="str">
        <f t="shared" si="31"/>
        <v>4401292270002</v>
      </c>
      <c r="F223" s="79" t="b">
        <f t="shared" si="34"/>
        <v>0</v>
      </c>
      <c r="G223" s="190">
        <f t="shared" si="35"/>
        <v>44012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01051270</v>
      </c>
      <c r="E224" s="79" t="str">
        <f t="shared" si="31"/>
        <v>4401292270002</v>
      </c>
      <c r="F224" s="79" t="b">
        <f t="shared" si="34"/>
        <v>0</v>
      </c>
      <c r="G224" s="190">
        <f t="shared" si="35"/>
        <v>44012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01051270</v>
      </c>
      <c r="E225" s="79" t="str">
        <f t="shared" si="31"/>
        <v>4401292270002</v>
      </c>
      <c r="F225" s="79" t="b">
        <f t="shared" si="34"/>
        <v>0</v>
      </c>
      <c r="G225" s="190">
        <f t="shared" si="35"/>
        <v>44012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01051270</v>
      </c>
      <c r="E226" s="79" t="str">
        <f t="shared" si="31"/>
        <v>4401292270002</v>
      </c>
      <c r="F226" s="79" t="b">
        <f t="shared" si="34"/>
        <v>0</v>
      </c>
      <c r="G226" s="190">
        <f t="shared" si="35"/>
        <v>44012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01051270</v>
      </c>
      <c r="E227" s="79" t="str">
        <f t="shared" si="31"/>
        <v>4401292270002</v>
      </c>
      <c r="F227" s="79" t="b">
        <f t="shared" si="34"/>
        <v>0</v>
      </c>
      <c r="G227" s="190">
        <f t="shared" si="35"/>
        <v>44012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1486</v>
      </c>
      <c r="M227" s="79">
        <f t="shared" ca="1" si="37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01051270</v>
      </c>
      <c r="E228" s="79" t="str">
        <f t="shared" si="31"/>
        <v>4401292270002</v>
      </c>
      <c r="F228" s="79" t="b">
        <f t="shared" si="34"/>
        <v>0</v>
      </c>
      <c r="G228" s="190">
        <f t="shared" si="35"/>
        <v>44012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0</v>
      </c>
      <c r="M228" s="79">
        <f t="shared" ca="1" si="37"/>
        <v>13175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01051270</v>
      </c>
      <c r="E229" s="79" t="str">
        <f t="shared" si="31"/>
        <v>4401292270002</v>
      </c>
      <c r="F229" s="79" t="b">
        <f t="shared" si="34"/>
        <v>0</v>
      </c>
      <c r="G229" s="190">
        <f t="shared" si="35"/>
        <v>44012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01051270</v>
      </c>
      <c r="E230" s="79" t="str">
        <f t="shared" si="31"/>
        <v>4401292270002</v>
      </c>
      <c r="F230" s="79" t="b">
        <f t="shared" si="34"/>
        <v>0</v>
      </c>
      <c r="G230" s="190">
        <f t="shared" si="35"/>
        <v>44012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01051270</v>
      </c>
      <c r="E231" s="79" t="str">
        <f t="shared" si="31"/>
        <v>4401292270002</v>
      </c>
      <c r="F231" s="79" t="b">
        <f t="shared" si="34"/>
        <v>0</v>
      </c>
      <c r="G231" s="190">
        <f t="shared" si="35"/>
        <v>44012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01051270</v>
      </c>
      <c r="E232" s="79" t="str">
        <f t="shared" si="31"/>
        <v>4401292270002</v>
      </c>
      <c r="F232" s="79" t="b">
        <f t="shared" si="34"/>
        <v>0</v>
      </c>
      <c r="G232" s="190">
        <f t="shared" si="35"/>
        <v>44012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1486</v>
      </c>
      <c r="M232" s="79">
        <f t="shared" ca="1" si="37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01051270</v>
      </c>
      <c r="E233" s="79" t="str">
        <f t="shared" si="31"/>
        <v>4401292270002</v>
      </c>
      <c r="F233" s="79" t="b">
        <f t="shared" si="34"/>
        <v>0</v>
      </c>
      <c r="G233" s="190">
        <f t="shared" si="35"/>
        <v>44012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0</v>
      </c>
      <c r="M233" s="79">
        <f t="shared" ca="1" si="37"/>
        <v>13175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01051270</v>
      </c>
      <c r="E234" s="79" t="str">
        <f t="shared" si="31"/>
        <v>4401292270002</v>
      </c>
      <c r="F234" s="79" t="b">
        <f t="shared" si="34"/>
        <v>0</v>
      </c>
      <c r="G234" s="190">
        <f t="shared" si="35"/>
        <v>44012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237905</v>
      </c>
      <c r="M234" s="79">
        <f t="shared" ca="1" si="37"/>
        <v>232268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01051270</v>
      </c>
      <c r="E235" s="79" t="str">
        <f t="shared" si="31"/>
        <v>4401292270002</v>
      </c>
      <c r="F235" s="79" t="b">
        <f t="shared" si="34"/>
        <v>0</v>
      </c>
      <c r="G235" s="190">
        <f t="shared" si="35"/>
        <v>44012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236419</v>
      </c>
      <c r="M235" s="79">
        <f t="shared" ca="1" si="37"/>
        <v>245443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01051270</v>
      </c>
      <c r="E236" s="79" t="str">
        <f t="shared" si="31"/>
        <v>4401292270002</v>
      </c>
      <c r="F236" s="79" t="b">
        <f t="shared" si="34"/>
        <v>0</v>
      </c>
      <c r="G236" s="190">
        <f t="shared" si="35"/>
        <v>44012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01051270</v>
      </c>
      <c r="E237" s="79" t="str">
        <f t="shared" si="31"/>
        <v>4401292270002</v>
      </c>
      <c r="F237" s="79" t="b">
        <f t="shared" si="34"/>
        <v>0</v>
      </c>
      <c r="G237" s="190">
        <f t="shared" si="35"/>
        <v>44012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01051270</v>
      </c>
      <c r="E238" s="79" t="str">
        <f t="shared" si="31"/>
        <v>4401292270002</v>
      </c>
      <c r="F238" s="79" t="b">
        <f t="shared" si="34"/>
        <v>0</v>
      </c>
      <c r="G238" s="190">
        <f t="shared" si="35"/>
        <v>44012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01051270</v>
      </c>
      <c r="E239" s="79" t="str">
        <f t="shared" si="31"/>
        <v>4401292270002</v>
      </c>
      <c r="F239" s="79" t="b">
        <f t="shared" si="34"/>
        <v>0</v>
      </c>
      <c r="G239" s="190">
        <f t="shared" si="35"/>
        <v>44012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01051270</v>
      </c>
      <c r="E240" s="79" t="str">
        <f t="shared" si="31"/>
        <v>4401292270002</v>
      </c>
      <c r="F240" s="79" t="b">
        <f t="shared" si="34"/>
        <v>0</v>
      </c>
      <c r="G240" s="190">
        <f t="shared" si="35"/>
        <v>44012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01051270</v>
      </c>
      <c r="E241" s="79" t="str">
        <f t="shared" si="31"/>
        <v>4401292270002</v>
      </c>
      <c r="F241" s="79" t="b">
        <f t="shared" si="34"/>
        <v>0</v>
      </c>
      <c r="G241" s="190">
        <f t="shared" si="35"/>
        <v>44012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9</v>
      </c>
      <c r="M241" s="79">
        <f t="shared" ca="1" si="37"/>
        <v>9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01051270</v>
      </c>
      <c r="E242" s="79" t="str">
        <f t="shared" si="31"/>
        <v>4401292270002</v>
      </c>
      <c r="F242" s="79" t="b">
        <f t="shared" si="34"/>
        <v>0</v>
      </c>
      <c r="G242" s="190">
        <f t="shared" si="35"/>
        <v>44012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9</v>
      </c>
      <c r="M242" s="79">
        <f t="shared" ca="1" si="37"/>
        <v>9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01051270</v>
      </c>
      <c r="E243" s="79" t="str">
        <f t="shared" si="31"/>
        <v>4401292270002</v>
      </c>
      <c r="F243" s="79" t="b">
        <f t="shared" si="34"/>
        <v>0</v>
      </c>
      <c r="G243" s="190">
        <f t="shared" si="35"/>
        <v>44012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1486</v>
      </c>
      <c r="M243" s="79">
        <f t="shared" ca="1" si="37"/>
        <v>-13175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01051270</v>
      </c>
      <c r="E244" s="79" t="str">
        <f t="shared" si="31"/>
        <v>4401292270002</v>
      </c>
      <c r="F244" s="79" t="b">
        <f t="shared" si="34"/>
        <v>0</v>
      </c>
      <c r="G244" s="190">
        <f t="shared" si="35"/>
        <v>44012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01051270</v>
      </c>
      <c r="E245" s="79" t="str">
        <f t="shared" si="31"/>
        <v>4401292270002</v>
      </c>
      <c r="F245" s="79" t="b">
        <f t="shared" si="34"/>
        <v>0</v>
      </c>
      <c r="G245" s="190">
        <f t="shared" si="35"/>
        <v>44012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01051270</v>
      </c>
      <c r="E246" s="79" t="str">
        <f>Podatak_JIB</f>
        <v>4401292270002</v>
      </c>
      <c r="F246" s="79" t="b">
        <f>Konsolidovan_izvjestaj</f>
        <v>0</v>
      </c>
      <c r="G246" s="190">
        <f>Datum_Broj</f>
        <v>44012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01051270</v>
      </c>
      <c r="E247" s="79" t="str">
        <f t="shared" si="31"/>
        <v>4401292270002</v>
      </c>
      <c r="F247" s="79" t="b">
        <f t="shared" si="34"/>
        <v>0</v>
      </c>
      <c r="G247" s="190">
        <f t="shared" si="35"/>
        <v>44012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01051270</v>
      </c>
      <c r="E248" s="79" t="str">
        <f t="shared" si="31"/>
        <v>4401292270002</v>
      </c>
      <c r="F248" s="79" t="b">
        <f t="shared" si="34"/>
        <v>0</v>
      </c>
      <c r="G248" s="190">
        <f t="shared" si="35"/>
        <v>44012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01051270</v>
      </c>
      <c r="E249" s="79" t="str">
        <f>Podatak_JIB</f>
        <v>4401292270002</v>
      </c>
      <c r="F249" s="79" t="b">
        <f>Konsolidovan_izvjestaj</f>
        <v>0</v>
      </c>
      <c r="G249" s="190">
        <f>Datum_Broj</f>
        <v>44012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01051270</v>
      </c>
      <c r="E250" s="79" t="str">
        <f t="shared" si="31"/>
        <v>4401292270002</v>
      </c>
      <c r="F250" s="79" t="b">
        <f t="shared" si="34"/>
        <v>0</v>
      </c>
      <c r="G250" s="190">
        <f t="shared" si="35"/>
        <v>44012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01051270</v>
      </c>
      <c r="E251" s="79" t="str">
        <f t="shared" ref="E251:E308" si="39">Podatak_JIB</f>
        <v>4401292270002</v>
      </c>
      <c r="F251" s="79" t="b">
        <f t="shared" si="34"/>
        <v>0</v>
      </c>
      <c r="G251" s="190">
        <f t="shared" si="35"/>
        <v>44012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01051270</v>
      </c>
      <c r="E252" s="79" t="str">
        <f t="shared" si="39"/>
        <v>4401292270002</v>
      </c>
      <c r="F252" s="79" t="b">
        <f t="shared" ref="F252:F309" si="42">Konsolidovan_izvjestaj</f>
        <v>0</v>
      </c>
      <c r="G252" s="190">
        <f t="shared" ref="G252:G309" si="43">Datum_Broj</f>
        <v>44012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01051270</v>
      </c>
      <c r="E253" s="79" t="str">
        <f t="shared" si="39"/>
        <v>4401292270002</v>
      </c>
      <c r="F253" s="79" t="b">
        <f t="shared" si="42"/>
        <v>0</v>
      </c>
      <c r="G253" s="190">
        <f t="shared" si="43"/>
        <v>44012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01051270</v>
      </c>
      <c r="E254" s="79" t="str">
        <f t="shared" si="39"/>
        <v>4401292270002</v>
      </c>
      <c r="F254" s="79" t="b">
        <f t="shared" si="42"/>
        <v>0</v>
      </c>
      <c r="G254" s="190">
        <f t="shared" si="43"/>
        <v>44012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01051270</v>
      </c>
      <c r="E255" s="79" t="str">
        <f t="shared" si="39"/>
        <v>4401292270002</v>
      </c>
      <c r="F255" s="79" t="b">
        <f t="shared" si="42"/>
        <v>0</v>
      </c>
      <c r="G255" s="190">
        <f t="shared" si="43"/>
        <v>44012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01051270</v>
      </c>
      <c r="E256" s="79" t="str">
        <f t="shared" si="39"/>
        <v>4401292270002</v>
      </c>
      <c r="F256" s="79" t="b">
        <f t="shared" si="42"/>
        <v>0</v>
      </c>
      <c r="G256" s="190">
        <f t="shared" si="43"/>
        <v>44012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01051270</v>
      </c>
      <c r="E257" s="79" t="str">
        <f t="shared" si="39"/>
        <v>4401292270002</v>
      </c>
      <c r="F257" s="79" t="b">
        <f t="shared" si="42"/>
        <v>0</v>
      </c>
      <c r="G257" s="190">
        <f t="shared" si="43"/>
        <v>44012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01051270</v>
      </c>
      <c r="E258" s="79" t="str">
        <f t="shared" si="39"/>
        <v>4401292270002</v>
      </c>
      <c r="F258" s="79" t="b">
        <f t="shared" si="42"/>
        <v>0</v>
      </c>
      <c r="G258" s="190">
        <f t="shared" si="43"/>
        <v>44012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01051270</v>
      </c>
      <c r="E259" s="79" t="str">
        <f t="shared" si="39"/>
        <v>4401292270002</v>
      </c>
      <c r="F259" s="79" t="b">
        <f t="shared" si="42"/>
        <v>0</v>
      </c>
      <c r="G259" s="190">
        <f t="shared" si="43"/>
        <v>44012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01051270</v>
      </c>
      <c r="E260" s="79" t="str">
        <f t="shared" si="39"/>
        <v>4401292270002</v>
      </c>
      <c r="F260" s="79" t="b">
        <f t="shared" si="42"/>
        <v>0</v>
      </c>
      <c r="G260" s="190">
        <f t="shared" si="43"/>
        <v>44012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1486</v>
      </c>
      <c r="M260" s="79">
        <f t="shared" ca="1" si="45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01051270</v>
      </c>
      <c r="E261" s="79" t="str">
        <f t="shared" si="39"/>
        <v>4401292270002</v>
      </c>
      <c r="F261" s="79" t="b">
        <f t="shared" si="42"/>
        <v>0</v>
      </c>
      <c r="G261" s="190">
        <f t="shared" si="43"/>
        <v>44012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0</v>
      </c>
      <c r="M261" s="79">
        <f t="shared" ca="1" si="45"/>
        <v>13175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01051270</v>
      </c>
      <c r="E262" s="79" t="str">
        <f t="shared" si="39"/>
        <v>4401292270002</v>
      </c>
      <c r="F262" s="79" t="b">
        <f t="shared" si="42"/>
        <v>0</v>
      </c>
      <c r="G262" s="190">
        <f t="shared" si="43"/>
        <v>44012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271955</v>
      </c>
      <c r="M262" s="79">
        <f t="shared" ca="1" si="45"/>
        <v>275803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01051270</v>
      </c>
      <c r="E263" s="79" t="str">
        <f t="shared" si="39"/>
        <v>4401292270002</v>
      </c>
      <c r="F263" s="79" t="b">
        <f t="shared" si="42"/>
        <v>0</v>
      </c>
      <c r="G263" s="190">
        <f t="shared" si="43"/>
        <v>44012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261742</v>
      </c>
      <c r="M263" s="79">
        <f t="shared" ca="1" si="45"/>
        <v>264031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01051270</v>
      </c>
      <c r="E264" s="79" t="str">
        <f t="shared" si="39"/>
        <v>4401292270002</v>
      </c>
      <c r="F264" s="79" t="b">
        <f t="shared" si="42"/>
        <v>0</v>
      </c>
      <c r="G264" s="190">
        <f t="shared" si="43"/>
        <v>44012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>
        <f t="shared" ca="1" si="44"/>
        <v>10213</v>
      </c>
      <c r="M264" s="79">
        <f t="shared" ca="1" si="45"/>
        <v>5472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01051270</v>
      </c>
      <c r="E265" s="79" t="str">
        <f t="shared" si="39"/>
        <v>4401292270002</v>
      </c>
      <c r="F265" s="79" t="b">
        <f t="shared" si="42"/>
        <v>0</v>
      </c>
      <c r="G265" s="190">
        <f t="shared" si="43"/>
        <v>44012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 t="str">
        <f t="shared" ca="1" si="44"/>
        <v/>
      </c>
      <c r="M265" s="79">
        <f t="shared" ca="1" si="45"/>
        <v>6300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01051270</v>
      </c>
      <c r="E266" s="79" t="str">
        <f t="shared" si="39"/>
        <v>4401292270002</v>
      </c>
      <c r="F266" s="79" t="b">
        <f t="shared" si="42"/>
        <v>0</v>
      </c>
      <c r="G266" s="190">
        <f t="shared" si="43"/>
        <v>44012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280322</v>
      </c>
      <c r="M266" s="79">
        <f t="shared" ca="1" si="45"/>
        <v>289722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01051270</v>
      </c>
      <c r="E267" s="79" t="str">
        <f t="shared" si="39"/>
        <v>4401292270002</v>
      </c>
      <c r="F267" s="79" t="b">
        <f t="shared" si="42"/>
        <v>0</v>
      </c>
      <c r="G267" s="190">
        <f t="shared" si="43"/>
        <v>44012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183729</v>
      </c>
      <c r="M267" s="79">
        <f t="shared" ca="1" si="45"/>
        <v>200718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01051270</v>
      </c>
      <c r="E268" s="79" t="str">
        <f t="shared" si="39"/>
        <v>4401292270002</v>
      </c>
      <c r="F268" s="79" t="b">
        <f t="shared" si="42"/>
        <v>0</v>
      </c>
      <c r="G268" s="190">
        <f t="shared" si="43"/>
        <v>44012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79845</v>
      </c>
      <c r="M268" s="79">
        <f t="shared" ca="1" si="45"/>
        <v>80445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01051270</v>
      </c>
      <c r="E269" s="79" t="str">
        <f t="shared" si="39"/>
        <v>4401292270002</v>
      </c>
      <c r="F269" s="79" t="b">
        <f t="shared" si="42"/>
        <v>0</v>
      </c>
      <c r="G269" s="190">
        <f t="shared" si="43"/>
        <v>44012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 t="str">
        <f t="shared" ca="1" si="44"/>
        <v/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01051270</v>
      </c>
      <c r="E270" s="79" t="str">
        <f t="shared" si="39"/>
        <v>4401292270002</v>
      </c>
      <c r="F270" s="79" t="b">
        <f t="shared" si="42"/>
        <v>0</v>
      </c>
      <c r="G270" s="190">
        <f t="shared" si="43"/>
        <v>44012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01051270</v>
      </c>
      <c r="E271" s="79" t="str">
        <f t="shared" si="39"/>
        <v>4401292270002</v>
      </c>
      <c r="F271" s="79" t="b">
        <f t="shared" si="42"/>
        <v>0</v>
      </c>
      <c r="G271" s="190">
        <f t="shared" si="43"/>
        <v>44012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16748</v>
      </c>
      <c r="M271" s="79">
        <f t="shared" ca="1" si="45"/>
        <v>8559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01051270</v>
      </c>
      <c r="E272" s="79" t="str">
        <f>Podatak_JIB</f>
        <v>4401292270002</v>
      </c>
      <c r="F272" s="79" t="b">
        <f>Konsolidovan_izvjestaj</f>
        <v>0</v>
      </c>
      <c r="G272" s="190">
        <f>Datum_Broj</f>
        <v>44012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0</v>
      </c>
      <c r="M272" s="79">
        <f t="shared" ca="1" si="45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01051270</v>
      </c>
      <c r="E273" s="79" t="str">
        <f t="shared" si="39"/>
        <v>4401292270002</v>
      </c>
      <c r="F273" s="79" t="b">
        <f t="shared" si="42"/>
        <v>0</v>
      </c>
      <c r="G273" s="190">
        <f t="shared" si="43"/>
        <v>44012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8367</v>
      </c>
      <c r="M273" s="79">
        <f t="shared" ca="1" si="45"/>
        <v>13919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01051270</v>
      </c>
      <c r="E274" s="79" t="str">
        <f t="shared" si="39"/>
        <v>4401292270002</v>
      </c>
      <c r="F274" s="79" t="b">
        <f t="shared" si="42"/>
        <v>0</v>
      </c>
      <c r="G274" s="190">
        <f t="shared" si="43"/>
        <v>44012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01051270</v>
      </c>
      <c r="E275" s="79" t="str">
        <f t="shared" si="39"/>
        <v>4401292270002</v>
      </c>
      <c r="F275" s="79" t="b">
        <f t="shared" si="42"/>
        <v>0</v>
      </c>
      <c r="G275" s="190">
        <f t="shared" si="43"/>
        <v>44012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01051270</v>
      </c>
      <c r="E276" s="79" t="str">
        <f t="shared" si="39"/>
        <v>4401292270002</v>
      </c>
      <c r="F276" s="79" t="b">
        <f t="shared" si="42"/>
        <v>0</v>
      </c>
      <c r="G276" s="190">
        <f t="shared" si="43"/>
        <v>44012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01051270</v>
      </c>
      <c r="E277" s="79" t="str">
        <f t="shared" si="39"/>
        <v>4401292270002</v>
      </c>
      <c r="F277" s="79" t="b">
        <f t="shared" si="42"/>
        <v>0</v>
      </c>
      <c r="G277" s="190">
        <f t="shared" si="43"/>
        <v>44012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01051270</v>
      </c>
      <c r="E278" s="79" t="str">
        <f t="shared" si="39"/>
        <v>4401292270002</v>
      </c>
      <c r="F278" s="79" t="b">
        <f t="shared" si="42"/>
        <v>0</v>
      </c>
      <c r="G278" s="190">
        <f t="shared" si="43"/>
        <v>44012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01051270</v>
      </c>
      <c r="E279" s="79" t="str">
        <f t="shared" si="39"/>
        <v>4401292270002</v>
      </c>
      <c r="F279" s="79" t="b">
        <f t="shared" si="42"/>
        <v>0</v>
      </c>
      <c r="G279" s="190">
        <f t="shared" si="43"/>
        <v>44012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01051270</v>
      </c>
      <c r="E280" s="79" t="str">
        <f t="shared" si="39"/>
        <v>4401292270002</v>
      </c>
      <c r="F280" s="79" t="b">
        <f t="shared" si="42"/>
        <v>0</v>
      </c>
      <c r="G280" s="190">
        <f t="shared" si="43"/>
        <v>44012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01051270</v>
      </c>
      <c r="E281" s="79" t="str">
        <f t="shared" si="39"/>
        <v>4401292270002</v>
      </c>
      <c r="F281" s="79" t="b">
        <f t="shared" si="42"/>
        <v>0</v>
      </c>
      <c r="G281" s="190">
        <f t="shared" si="43"/>
        <v>44012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01051270</v>
      </c>
      <c r="E282" s="79" t="str">
        <f t="shared" si="39"/>
        <v>4401292270002</v>
      </c>
      <c r="F282" s="79" t="b">
        <f t="shared" si="42"/>
        <v>0</v>
      </c>
      <c r="G282" s="190">
        <f t="shared" si="43"/>
        <v>44012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01051270</v>
      </c>
      <c r="E283" s="79" t="str">
        <f t="shared" si="39"/>
        <v>4401292270002</v>
      </c>
      <c r="F283" s="79" t="b">
        <f t="shared" si="42"/>
        <v>0</v>
      </c>
      <c r="G283" s="190">
        <f t="shared" si="43"/>
        <v>44012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01051270</v>
      </c>
      <c r="E284" s="79" t="str">
        <f t="shared" si="39"/>
        <v>4401292270002</v>
      </c>
      <c r="F284" s="79" t="b">
        <f t="shared" si="42"/>
        <v>0</v>
      </c>
      <c r="G284" s="190">
        <f t="shared" si="43"/>
        <v>44012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01051270</v>
      </c>
      <c r="E285" s="79" t="str">
        <f t="shared" si="39"/>
        <v>4401292270002</v>
      </c>
      <c r="F285" s="79" t="b">
        <f t="shared" si="42"/>
        <v>0</v>
      </c>
      <c r="G285" s="190">
        <f t="shared" si="43"/>
        <v>44012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01051270</v>
      </c>
      <c r="E286" s="79" t="str">
        <f t="shared" si="39"/>
        <v>4401292270002</v>
      </c>
      <c r="F286" s="79" t="b">
        <f t="shared" si="42"/>
        <v>0</v>
      </c>
      <c r="G286" s="190">
        <f t="shared" si="43"/>
        <v>44012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01051270</v>
      </c>
      <c r="E287" s="79" t="str">
        <f t="shared" si="39"/>
        <v>4401292270002</v>
      </c>
      <c r="F287" s="79" t="b">
        <f t="shared" si="42"/>
        <v>0</v>
      </c>
      <c r="G287" s="190">
        <f t="shared" si="43"/>
        <v>44012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01051270</v>
      </c>
      <c r="E288" s="79" t="str">
        <f t="shared" si="39"/>
        <v>4401292270002</v>
      </c>
      <c r="F288" s="79" t="b">
        <f t="shared" si="42"/>
        <v>0</v>
      </c>
      <c r="G288" s="190">
        <f t="shared" si="43"/>
        <v>44012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01051270</v>
      </c>
      <c r="E289" s="79" t="str">
        <f t="shared" si="39"/>
        <v>4401292270002</v>
      </c>
      <c r="F289" s="79" t="b">
        <f t="shared" si="42"/>
        <v>0</v>
      </c>
      <c r="G289" s="190">
        <f t="shared" si="43"/>
        <v>44012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01051270</v>
      </c>
      <c r="E290" s="79" t="str">
        <f t="shared" si="39"/>
        <v>4401292270002</v>
      </c>
      <c r="F290" s="79" t="b">
        <f t="shared" si="42"/>
        <v>0</v>
      </c>
      <c r="G290" s="190">
        <f t="shared" si="43"/>
        <v>44012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01051270</v>
      </c>
      <c r="E291" s="79" t="str">
        <f t="shared" si="39"/>
        <v>4401292270002</v>
      </c>
      <c r="F291" s="79" t="b">
        <f t="shared" si="42"/>
        <v>0</v>
      </c>
      <c r="G291" s="190">
        <f t="shared" si="43"/>
        <v>44012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01051270</v>
      </c>
      <c r="E292" s="79" t="str">
        <f t="shared" si="39"/>
        <v>4401292270002</v>
      </c>
      <c r="F292" s="79" t="b">
        <f t="shared" si="42"/>
        <v>0</v>
      </c>
      <c r="G292" s="190">
        <f t="shared" si="43"/>
        <v>44012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01051270</v>
      </c>
      <c r="E293" s="79" t="str">
        <f t="shared" si="39"/>
        <v>4401292270002</v>
      </c>
      <c r="F293" s="79" t="b">
        <f t="shared" si="42"/>
        <v>0</v>
      </c>
      <c r="G293" s="190">
        <f t="shared" si="43"/>
        <v>44012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0</v>
      </c>
      <c r="M293" s="79">
        <f t="shared" ca="1" si="45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01051270</v>
      </c>
      <c r="E294" s="79" t="str">
        <f t="shared" si="39"/>
        <v>4401292270002</v>
      </c>
      <c r="F294" s="79" t="b">
        <f t="shared" si="42"/>
        <v>0</v>
      </c>
      <c r="G294" s="190">
        <f t="shared" si="43"/>
        <v>44012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01051270</v>
      </c>
      <c r="E295" s="79" t="str">
        <f t="shared" si="39"/>
        <v>4401292270002</v>
      </c>
      <c r="F295" s="79" t="b">
        <f t="shared" si="42"/>
        <v>0</v>
      </c>
      <c r="G295" s="190">
        <f t="shared" si="43"/>
        <v>44012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01051270</v>
      </c>
      <c r="E296" s="79" t="str">
        <f t="shared" si="39"/>
        <v>4401292270002</v>
      </c>
      <c r="F296" s="79" t="b">
        <f t="shared" si="42"/>
        <v>0</v>
      </c>
      <c r="G296" s="190">
        <f t="shared" si="43"/>
        <v>44012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01051270</v>
      </c>
      <c r="E297" s="79" t="str">
        <f t="shared" si="39"/>
        <v>4401292270002</v>
      </c>
      <c r="F297" s="79" t="b">
        <f t="shared" si="42"/>
        <v>0</v>
      </c>
      <c r="G297" s="190">
        <f t="shared" si="43"/>
        <v>44012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01051270</v>
      </c>
      <c r="E298" s="79" t="str">
        <f t="shared" si="39"/>
        <v>4401292270002</v>
      </c>
      <c r="F298" s="79" t="b">
        <f t="shared" si="42"/>
        <v>0</v>
      </c>
      <c r="G298" s="190">
        <f t="shared" si="43"/>
        <v>44012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01051270</v>
      </c>
      <c r="E299" s="79" t="str">
        <f t="shared" si="39"/>
        <v>4401292270002</v>
      </c>
      <c r="F299" s="79" t="b">
        <f t="shared" si="42"/>
        <v>0</v>
      </c>
      <c r="G299" s="190">
        <f t="shared" si="43"/>
        <v>44012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01051270</v>
      </c>
      <c r="E300" s="79" t="str">
        <f t="shared" si="39"/>
        <v>4401292270002</v>
      </c>
      <c r="F300" s="79" t="b">
        <f t="shared" si="42"/>
        <v>0</v>
      </c>
      <c r="G300" s="190">
        <f t="shared" si="43"/>
        <v>44012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01051270</v>
      </c>
      <c r="E301" s="79" t="str">
        <f t="shared" si="39"/>
        <v>4401292270002</v>
      </c>
      <c r="F301" s="79" t="b">
        <f t="shared" si="42"/>
        <v>0</v>
      </c>
      <c r="G301" s="190">
        <f t="shared" si="43"/>
        <v>44012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0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01051270</v>
      </c>
      <c r="E302" s="79" t="str">
        <f t="shared" si="39"/>
        <v>4401292270002</v>
      </c>
      <c r="F302" s="79" t="b">
        <f t="shared" si="42"/>
        <v>0</v>
      </c>
      <c r="G302" s="190">
        <f t="shared" si="43"/>
        <v>44012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271955</v>
      </c>
      <c r="M302" s="79">
        <f t="shared" ca="1" si="45"/>
        <v>275803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01051270</v>
      </c>
      <c r="E303" s="79" t="str">
        <f t="shared" si="39"/>
        <v>4401292270002</v>
      </c>
      <c r="F303" s="79" t="b">
        <f t="shared" si="42"/>
        <v>0</v>
      </c>
      <c r="G303" s="190">
        <f t="shared" si="43"/>
        <v>44012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280322</v>
      </c>
      <c r="M303" s="79">
        <f t="shared" ca="1" si="45"/>
        <v>289722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01051270</v>
      </c>
      <c r="E304" s="79" t="str">
        <f t="shared" si="39"/>
        <v>4401292270002</v>
      </c>
      <c r="F304" s="79" t="b">
        <f t="shared" si="42"/>
        <v>0</v>
      </c>
      <c r="G304" s="190">
        <f t="shared" si="43"/>
        <v>44012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0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01051270</v>
      </c>
      <c r="E305" s="79" t="str">
        <f t="shared" si="39"/>
        <v>4401292270002</v>
      </c>
      <c r="F305" s="79" t="b">
        <f t="shared" si="42"/>
        <v>0</v>
      </c>
      <c r="G305" s="190">
        <f t="shared" si="43"/>
        <v>44012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8367</v>
      </c>
      <c r="M305" s="79">
        <f t="shared" ca="1" si="45"/>
        <v>13919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01051270</v>
      </c>
      <c r="E306" s="79" t="str">
        <f t="shared" si="39"/>
        <v>4401292270002</v>
      </c>
      <c r="F306" s="79" t="b">
        <f t="shared" si="42"/>
        <v>0</v>
      </c>
      <c r="G306" s="190">
        <f t="shared" si="43"/>
        <v>44012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95071</v>
      </c>
      <c r="M306" s="79">
        <f t="shared" ca="1" si="45"/>
        <v>92596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01051270</v>
      </c>
      <c r="E307" s="79" t="str">
        <f t="shared" si="39"/>
        <v>4401292270002</v>
      </c>
      <c r="F307" s="79" t="b">
        <f t="shared" si="42"/>
        <v>0</v>
      </c>
      <c r="G307" s="190">
        <f t="shared" si="43"/>
        <v>44012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01051270</v>
      </c>
      <c r="E308" s="79" t="str">
        <f t="shared" si="39"/>
        <v>4401292270002</v>
      </c>
      <c r="F308" s="79" t="b">
        <f t="shared" si="42"/>
        <v>0</v>
      </c>
      <c r="G308" s="190">
        <f t="shared" si="43"/>
        <v>44012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01051270</v>
      </c>
      <c r="E309" s="79" t="str">
        <f t="shared" ref="E309:E354" si="47">Podatak_JIB</f>
        <v>4401292270002</v>
      </c>
      <c r="F309" s="79" t="b">
        <f t="shared" si="42"/>
        <v>0</v>
      </c>
      <c r="G309" s="190">
        <f t="shared" si="43"/>
        <v>44012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86704</v>
      </c>
      <c r="M309" s="79">
        <f t="shared" ca="1" si="45"/>
        <v>78677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01051270</v>
      </c>
      <c r="E310" s="79" t="str">
        <f t="shared" si="47"/>
        <v>4401292270002</v>
      </c>
      <c r="F310" s="79" t="b">
        <f t="shared" ref="F310:F354" si="50">Konsolidovan_izvjestaj</f>
        <v>0</v>
      </c>
      <c r="G310" s="190">
        <f t="shared" ref="G310:G354" si="51">Datum_Broj</f>
        <v>44012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01051270</v>
      </c>
      <c r="E311" s="79" t="str">
        <f t="shared" si="47"/>
        <v>4401292270002</v>
      </c>
      <c r="F311" s="79" t="b">
        <f t="shared" si="50"/>
        <v>0</v>
      </c>
      <c r="G311" s="190">
        <f t="shared" si="51"/>
        <v>44012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 t="str">
        <f t="shared" ca="1" si="44"/>
        <v/>
      </c>
      <c r="M311" s="79" t="str">
        <f t="shared" ca="1" si="45"/>
        <v/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01051270</v>
      </c>
      <c r="E312" s="79" t="str">
        <f t="shared" si="47"/>
        <v>4401292270002</v>
      </c>
      <c r="F312" s="79" t="b">
        <f t="shared" si="50"/>
        <v>0</v>
      </c>
      <c r="G312" s="190">
        <f t="shared" si="51"/>
        <v>44012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01051270</v>
      </c>
      <c r="E313" s="79" t="str">
        <f t="shared" si="47"/>
        <v>4401292270002</v>
      </c>
      <c r="F313" s="79" t="b">
        <f t="shared" si="50"/>
        <v>0</v>
      </c>
      <c r="G313" s="190">
        <f t="shared" si="51"/>
        <v>44012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01051270</v>
      </c>
      <c r="E314" s="79" t="str">
        <f t="shared" si="47"/>
        <v>4401292270002</v>
      </c>
      <c r="F314" s="79" t="b">
        <f t="shared" si="50"/>
        <v>0</v>
      </c>
      <c r="G314" s="190">
        <f t="shared" si="51"/>
        <v>44012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162248</v>
      </c>
      <c r="M314" s="79">
        <f t="shared" ca="1" si="45"/>
        <v>155914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01051270</v>
      </c>
      <c r="E315" s="79" t="str">
        <f t="shared" si="47"/>
        <v>4401292270002</v>
      </c>
      <c r="F315" s="79" t="b">
        <f t="shared" si="50"/>
        <v>0</v>
      </c>
      <c r="G315" s="190">
        <f t="shared" si="51"/>
        <v>44012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35844</v>
      </c>
      <c r="M315" s="79">
        <f t="shared" ca="1" si="45"/>
        <v>29434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01051270</v>
      </c>
      <c r="E316" s="79" t="str">
        <f t="shared" si="47"/>
        <v>4401292270002</v>
      </c>
      <c r="F316" s="79" t="b">
        <f t="shared" si="50"/>
        <v>0</v>
      </c>
      <c r="G316" s="190">
        <f t="shared" si="51"/>
        <v>44012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01051270</v>
      </c>
      <c r="E317" s="79" t="str">
        <f t="shared" si="47"/>
        <v>4401292270002</v>
      </c>
      <c r="F317" s="79" t="b">
        <f t="shared" si="50"/>
        <v>0</v>
      </c>
      <c r="G317" s="190">
        <f t="shared" si="51"/>
        <v>44012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>
        <f t="shared" ca="1" si="44"/>
        <v>179912</v>
      </c>
      <c r="M317" s="79">
        <f t="shared" ca="1" si="45"/>
        <v>175189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01051270</v>
      </c>
      <c r="E318" s="79" t="str">
        <f t="shared" si="47"/>
        <v>4401292270002</v>
      </c>
      <c r="F318" s="79" t="b">
        <f t="shared" si="50"/>
        <v>0</v>
      </c>
      <c r="G318" s="190">
        <f t="shared" si="51"/>
        <v>44012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01051270</v>
      </c>
      <c r="E319" s="79" t="str">
        <f t="shared" si="47"/>
        <v>4401292270002</v>
      </c>
      <c r="F319" s="79" t="b">
        <f t="shared" si="50"/>
        <v>0</v>
      </c>
      <c r="G319" s="190">
        <f t="shared" si="51"/>
        <v>44012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01051270</v>
      </c>
      <c r="E320" s="79" t="str">
        <f t="shared" si="47"/>
        <v>4401292270002</v>
      </c>
      <c r="F320" s="79" t="b">
        <f t="shared" si="50"/>
        <v>0</v>
      </c>
      <c r="G320" s="190">
        <f t="shared" si="51"/>
        <v>44012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01051270</v>
      </c>
      <c r="E321" s="79" t="str">
        <f t="shared" si="47"/>
        <v>4401292270002</v>
      </c>
      <c r="F321" s="79" t="b">
        <f t="shared" si="50"/>
        <v>0</v>
      </c>
      <c r="G321" s="190">
        <f t="shared" si="51"/>
        <v>44012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>
        <f t="shared" ca="1" si="44"/>
        <v>40388</v>
      </c>
      <c r="M321" s="79">
        <f t="shared" ca="1" si="45"/>
        <v>43269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01051270</v>
      </c>
      <c r="E322" s="79" t="str">
        <f t="shared" si="47"/>
        <v>4401292270002</v>
      </c>
      <c r="F322" s="79" t="b">
        <f t="shared" si="50"/>
        <v>0</v>
      </c>
      <c r="G322" s="190">
        <f t="shared" si="51"/>
        <v>44012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01051270</v>
      </c>
      <c r="E323" s="79" t="str">
        <f t="shared" si="47"/>
        <v>4401292270002</v>
      </c>
      <c r="F323" s="79" t="b">
        <f t="shared" si="50"/>
        <v>0</v>
      </c>
      <c r="G323" s="190">
        <f t="shared" si="51"/>
        <v>44012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01051270</v>
      </c>
      <c r="E324" s="79" t="str">
        <f t="shared" si="47"/>
        <v>4401292270002</v>
      </c>
      <c r="F324" s="79" t="b">
        <f t="shared" si="50"/>
        <v>0</v>
      </c>
      <c r="G324" s="190">
        <f t="shared" si="51"/>
        <v>44012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01051270</v>
      </c>
      <c r="E325" s="79" t="str">
        <f t="shared" si="47"/>
        <v>4401292270002</v>
      </c>
      <c r="F325" s="79" t="b">
        <f t="shared" si="50"/>
        <v>0</v>
      </c>
      <c r="G325" s="190">
        <f t="shared" si="51"/>
        <v>44012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>
        <f t="shared" ca="1" si="52"/>
        <v>40388</v>
      </c>
      <c r="M325" s="79">
        <f t="shared" ca="1" si="53"/>
        <v>43269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01051270</v>
      </c>
      <c r="E326" s="79" t="str">
        <f t="shared" si="47"/>
        <v>4401292270002</v>
      </c>
      <c r="F326" s="79" t="b">
        <f t="shared" si="50"/>
        <v>0</v>
      </c>
      <c r="G326" s="190">
        <f t="shared" si="51"/>
        <v>44012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01051270</v>
      </c>
      <c r="E327" s="79" t="str">
        <f t="shared" si="47"/>
        <v>4401292270002</v>
      </c>
      <c r="F327" s="79" t="b">
        <f t="shared" si="50"/>
        <v>0</v>
      </c>
      <c r="G327" s="190">
        <f t="shared" si="51"/>
        <v>44012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01051270</v>
      </c>
      <c r="E328" s="79" t="str">
        <f t="shared" si="47"/>
        <v>4401292270002</v>
      </c>
      <c r="F328" s="79" t="b">
        <f t="shared" si="50"/>
        <v>0</v>
      </c>
      <c r="G328" s="190">
        <f t="shared" si="51"/>
        <v>44012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15383</v>
      </c>
      <c r="M328" s="79">
        <f t="shared" ca="1" si="53"/>
        <v>11772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01051270</v>
      </c>
      <c r="E329" s="79" t="str">
        <f t="shared" si="47"/>
        <v>4401292270002</v>
      </c>
      <c r="F329" s="79" t="b">
        <f t="shared" si="50"/>
        <v>0</v>
      </c>
      <c r="G329" s="190">
        <f t="shared" si="51"/>
        <v>44012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>
        <f t="shared" ca="1" si="52"/>
        <v>10213</v>
      </c>
      <c r="M329" s="79">
        <f t="shared" ca="1" si="53"/>
        <v>5472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01051270</v>
      </c>
      <c r="E330" s="79" t="str">
        <f t="shared" si="47"/>
        <v>4401292270002</v>
      </c>
      <c r="F330" s="79" t="b">
        <f t="shared" si="50"/>
        <v>0</v>
      </c>
      <c r="G330" s="190">
        <f t="shared" si="51"/>
        <v>44012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01051270</v>
      </c>
      <c r="E331" s="79" t="str">
        <f t="shared" si="47"/>
        <v>4401292270002</v>
      </c>
      <c r="F331" s="79" t="b">
        <f t="shared" si="50"/>
        <v>0</v>
      </c>
      <c r="G331" s="190">
        <f t="shared" si="51"/>
        <v>44012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01051270</v>
      </c>
      <c r="E332" s="79" t="str">
        <f t="shared" si="47"/>
        <v>4401292270002</v>
      </c>
      <c r="F332" s="79" t="b">
        <f t="shared" si="50"/>
        <v>0</v>
      </c>
      <c r="G332" s="190">
        <f t="shared" si="51"/>
        <v>44012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5170</v>
      </c>
      <c r="M332" s="79">
        <f t="shared" ca="1" si="53"/>
        <v>6300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01051270</v>
      </c>
      <c r="E333" s="79" t="str">
        <f t="shared" si="47"/>
        <v>4401292270002</v>
      </c>
      <c r="F333" s="79" t="b">
        <f t="shared" si="50"/>
        <v>0</v>
      </c>
      <c r="G333" s="190">
        <f t="shared" si="51"/>
        <v>44012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01051270</v>
      </c>
      <c r="E334" s="79" t="str">
        <f t="shared" si="47"/>
        <v>4401292270002</v>
      </c>
      <c r="F334" s="79" t="b">
        <f t="shared" si="50"/>
        <v>0</v>
      </c>
      <c r="G334" s="190">
        <f t="shared" si="51"/>
        <v>44012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01051270</v>
      </c>
      <c r="E335" s="79" t="str">
        <f t="shared" si="47"/>
        <v>4401292270002</v>
      </c>
      <c r="F335" s="79" t="b">
        <f t="shared" si="50"/>
        <v>0</v>
      </c>
      <c r="G335" s="190">
        <f t="shared" si="51"/>
        <v>44012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01051270</v>
      </c>
      <c r="E336" s="79" t="str">
        <f t="shared" si="47"/>
        <v>4401292270002</v>
      </c>
      <c r="F336" s="79" t="b">
        <f t="shared" si="50"/>
        <v>0</v>
      </c>
      <c r="G336" s="190">
        <f t="shared" si="51"/>
        <v>44012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01051270</v>
      </c>
      <c r="E337" s="79" t="str">
        <f t="shared" si="47"/>
        <v>4401292270002</v>
      </c>
      <c r="F337" s="79" t="b">
        <f t="shared" si="50"/>
        <v>0</v>
      </c>
      <c r="G337" s="190">
        <f t="shared" si="51"/>
        <v>44012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01051270</v>
      </c>
      <c r="E338" s="79" t="str">
        <f t="shared" si="47"/>
        <v>4401292270002</v>
      </c>
      <c r="F338" s="79" t="b">
        <f t="shared" si="50"/>
        <v>0</v>
      </c>
      <c r="G338" s="190">
        <f t="shared" si="51"/>
        <v>44012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2222</v>
      </c>
      <c r="M338" s="79">
        <f t="shared" ca="1" si="53"/>
        <v>1038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01051270</v>
      </c>
      <c r="E339" s="79" t="str">
        <f t="shared" si="47"/>
        <v>4401292270002</v>
      </c>
      <c r="F339" s="79" t="b">
        <f t="shared" si="50"/>
        <v>0</v>
      </c>
      <c r="G339" s="190">
        <f t="shared" si="51"/>
        <v>44012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01051270</v>
      </c>
      <c r="E340" s="79" t="str">
        <f>Podatak_JIB</f>
        <v>4401292270002</v>
      </c>
      <c r="F340" s="79" t="b">
        <f>Konsolidovan_izvjestaj</f>
        <v>0</v>
      </c>
      <c r="G340" s="190">
        <f>Datum_Broj</f>
        <v>44012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01051270</v>
      </c>
      <c r="E341" s="79" t="str">
        <f t="shared" si="47"/>
        <v>4401292270002</v>
      </c>
      <c r="F341" s="79" t="b">
        <f t="shared" si="50"/>
        <v>0</v>
      </c>
      <c r="G341" s="190">
        <f t="shared" si="51"/>
        <v>44012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01051270</v>
      </c>
      <c r="E342" s="79" t="str">
        <f t="shared" si="47"/>
        <v>4401292270002</v>
      </c>
      <c r="F342" s="79" t="b">
        <f t="shared" si="50"/>
        <v>0</v>
      </c>
      <c r="G342" s="190">
        <f t="shared" si="51"/>
        <v>44012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10729</v>
      </c>
      <c r="M342" s="79">
        <f t="shared" ca="1" si="53"/>
        <v>15337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01051270</v>
      </c>
      <c r="E343" s="79" t="str">
        <f t="shared" si="47"/>
        <v>4401292270002</v>
      </c>
      <c r="F343" s="79" t="b">
        <f t="shared" si="50"/>
        <v>0</v>
      </c>
      <c r="G343" s="190">
        <f t="shared" si="51"/>
        <v>44012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3052</v>
      </c>
      <c r="M343" s="79">
        <f t="shared" ca="1" si="53"/>
        <v>5326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01051270</v>
      </c>
      <c r="E344" s="79" t="str">
        <f t="shared" si="47"/>
        <v>4401292270002</v>
      </c>
      <c r="F344" s="79" t="b">
        <f t="shared" si="50"/>
        <v>0</v>
      </c>
      <c r="G344" s="190">
        <f t="shared" si="51"/>
        <v>44012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79863</v>
      </c>
      <c r="M344" s="79">
        <f t="shared" ca="1" si="53"/>
        <v>80101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01051270</v>
      </c>
      <c r="E345" s="79" t="str">
        <f t="shared" si="47"/>
        <v>4401292270002</v>
      </c>
      <c r="F345" s="79" t="b">
        <f t="shared" si="50"/>
        <v>0</v>
      </c>
      <c r="G345" s="190">
        <f t="shared" si="51"/>
        <v>44012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01051270</v>
      </c>
      <c r="E346" s="79" t="str">
        <f t="shared" si="47"/>
        <v>4401292270002</v>
      </c>
      <c r="F346" s="79" t="b">
        <f t="shared" si="50"/>
        <v>0</v>
      </c>
      <c r="G346" s="190">
        <f t="shared" si="51"/>
        <v>44012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 t="str">
        <f t="shared" ca="1" si="52"/>
        <v/>
      </c>
      <c r="M346" s="79" t="str">
        <f t="shared" ca="1" si="53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01051270</v>
      </c>
      <c r="E347" s="79" t="str">
        <f t="shared" si="47"/>
        <v>4401292270002</v>
      </c>
      <c r="F347" s="79" t="b">
        <f t="shared" si="50"/>
        <v>0</v>
      </c>
      <c r="G347" s="190">
        <f t="shared" si="51"/>
        <v>44012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 t="str">
        <f t="shared" ca="1" si="52"/>
        <v/>
      </c>
      <c r="M347" s="79" t="str">
        <f t="shared" ca="1" si="53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01051270</v>
      </c>
      <c r="E348" s="79" t="str">
        <f t="shared" si="47"/>
        <v>4401292270002</v>
      </c>
      <c r="F348" s="79" t="b">
        <f t="shared" si="50"/>
        <v>0</v>
      </c>
      <c r="G348" s="190">
        <f t="shared" si="51"/>
        <v>44012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3383</v>
      </c>
      <c r="M348" s="79">
        <f t="shared" ca="1" si="53"/>
        <v>4504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01051270</v>
      </c>
      <c r="E349" s="79" t="str">
        <f t="shared" si="47"/>
        <v>4401292270002</v>
      </c>
      <c r="F349" s="79" t="b">
        <f t="shared" si="50"/>
        <v>0</v>
      </c>
      <c r="G349" s="190">
        <f t="shared" si="51"/>
        <v>44012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01051270</v>
      </c>
      <c r="E350" s="79" t="str">
        <f t="shared" si="47"/>
        <v>4401292270002</v>
      </c>
      <c r="F350" s="79" t="b">
        <f t="shared" si="50"/>
        <v>0</v>
      </c>
      <c r="G350" s="190">
        <f t="shared" si="51"/>
        <v>44012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1721</v>
      </c>
      <c r="M350" s="79">
        <f t="shared" ca="1" si="53"/>
        <v>1985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01051270</v>
      </c>
      <c r="E351" s="79" t="str">
        <f t="shared" si="47"/>
        <v>4401292270002</v>
      </c>
      <c r="F351" s="79" t="b">
        <f t="shared" si="50"/>
        <v>0</v>
      </c>
      <c r="G351" s="190">
        <f t="shared" si="51"/>
        <v>44012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63</v>
      </c>
      <c r="M351" s="79">
        <f t="shared" ca="1" si="53"/>
        <v>350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01051270</v>
      </c>
      <c r="E352" s="79" t="str">
        <f t="shared" si="47"/>
        <v>4401292270002</v>
      </c>
      <c r="F352" s="79" t="b">
        <f t="shared" si="50"/>
        <v>0</v>
      </c>
      <c r="G352" s="190">
        <f t="shared" si="51"/>
        <v>44012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01051270</v>
      </c>
      <c r="E353" s="79" t="str">
        <f t="shared" si="47"/>
        <v>4401292270002</v>
      </c>
      <c r="F353" s="79" t="b">
        <f t="shared" si="50"/>
        <v>0</v>
      </c>
      <c r="G353" s="190">
        <f t="shared" si="51"/>
        <v>44012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01051270</v>
      </c>
      <c r="E354" s="79" t="str">
        <f t="shared" si="47"/>
        <v>4401292270002</v>
      </c>
      <c r="F354" s="79" t="b">
        <f t="shared" si="50"/>
        <v>0</v>
      </c>
      <c r="G354" s="190">
        <f t="shared" si="51"/>
        <v>44012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01051270</v>
      </c>
      <c r="E355" s="79" t="str">
        <f t="shared" ref="E355:E362" si="56">Podatak_JIB</f>
        <v>4401292270002</v>
      </c>
      <c r="F355" s="79" t="b">
        <f t="shared" ref="F355:F362" si="57">Konsolidovan_izvjestaj</f>
        <v>0</v>
      </c>
      <c r="G355" s="190">
        <f t="shared" ref="G355:G362" si="58">Datum_Broj</f>
        <v>44012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01051270</v>
      </c>
      <c r="E356" s="79" t="str">
        <f t="shared" si="56"/>
        <v>4401292270002</v>
      </c>
      <c r="F356" s="79" t="b">
        <f t="shared" si="57"/>
        <v>0</v>
      </c>
      <c r="G356" s="190">
        <f t="shared" si="58"/>
        <v>44012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1599</v>
      </c>
      <c r="M356" s="79">
        <f t="shared" ca="1" si="53"/>
        <v>2169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01051270</v>
      </c>
      <c r="E357" s="79" t="str">
        <f t="shared" si="56"/>
        <v>4401292270002</v>
      </c>
      <c r="F357" s="79" t="b">
        <f t="shared" si="57"/>
        <v>0</v>
      </c>
      <c r="G357" s="190">
        <f t="shared" si="58"/>
        <v>44012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01051270</v>
      </c>
      <c r="E358" s="79" t="str">
        <f t="shared" si="56"/>
        <v>4401292270002</v>
      </c>
      <c r="F358" s="79" t="b">
        <f t="shared" si="57"/>
        <v>0</v>
      </c>
      <c r="G358" s="190">
        <f t="shared" si="58"/>
        <v>44012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5930</v>
      </c>
      <c r="M358" s="79">
        <f t="shared" ca="1" si="53"/>
        <v>8558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01051270</v>
      </c>
      <c r="E359" s="79" t="str">
        <f t="shared" si="56"/>
        <v>4401292270002</v>
      </c>
      <c r="F359" s="79" t="b">
        <f t="shared" si="57"/>
        <v>0</v>
      </c>
      <c r="G359" s="190">
        <f t="shared" si="58"/>
        <v>44012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2158</v>
      </c>
      <c r="M359" s="79">
        <f t="shared" ca="1" si="53"/>
        <v>4109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01051270</v>
      </c>
      <c r="E360" s="79" t="str">
        <f t="shared" si="56"/>
        <v>4401292270002</v>
      </c>
      <c r="F360" s="79" t="b">
        <f t="shared" si="57"/>
        <v>0</v>
      </c>
      <c r="G360" s="190">
        <f t="shared" si="58"/>
        <v>44012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01051270</v>
      </c>
      <c r="E361" s="79" t="str">
        <f t="shared" si="56"/>
        <v>4401292270002</v>
      </c>
      <c r="F361" s="79" t="b">
        <f t="shared" si="57"/>
        <v>0</v>
      </c>
      <c r="G361" s="190">
        <f t="shared" si="58"/>
        <v>44012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01051270</v>
      </c>
      <c r="E362" s="79" t="str">
        <f t="shared" si="56"/>
        <v>4401292270002</v>
      </c>
      <c r="F362" s="79" t="b">
        <f t="shared" si="57"/>
        <v>0</v>
      </c>
      <c r="G362" s="190">
        <f t="shared" si="58"/>
        <v>44012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 t="str">
        <f t="shared" ca="1" si="52"/>
        <v/>
      </c>
      <c r="M362" s="79" t="str">
        <f t="shared" ca="1" si="53"/>
        <v/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01051270</v>
      </c>
      <c r="E363" s="74" t="str">
        <f t="shared" ref="E363:E379" si="62">Podatak_JIB</f>
        <v>4401292270002</v>
      </c>
      <c r="F363" s="74" t="b">
        <f t="shared" ref="F363:F379" si="63">Konsolidovan_izvjestaj</f>
        <v>0</v>
      </c>
      <c r="G363" s="373">
        <f t="shared" ref="G363:G379" si="64">Datum_Broj</f>
        <v>44012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 t="str">
        <f t="shared" ca="1" si="52"/>
        <v/>
      </c>
      <c r="M363" s="74" t="str">
        <f t="shared" ca="1" si="53"/>
        <v/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01051270</v>
      </c>
      <c r="E364" s="74" t="str">
        <f t="shared" si="62"/>
        <v>4401292270002</v>
      </c>
      <c r="F364" s="74" t="b">
        <f t="shared" si="63"/>
        <v>0</v>
      </c>
      <c r="G364" s="373">
        <f t="shared" si="64"/>
        <v>44012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507</v>
      </c>
      <c r="M364" s="74">
        <f t="shared" ca="1" si="53"/>
        <v>730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01051270</v>
      </c>
      <c r="E365" s="74" t="str">
        <f t="shared" si="62"/>
        <v>4401292270002</v>
      </c>
      <c r="F365" s="74" t="b">
        <f t="shared" si="63"/>
        <v>0</v>
      </c>
      <c r="G365" s="373">
        <f t="shared" si="64"/>
        <v>44012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 t="str">
        <f t="shared" ca="1" si="52"/>
        <v/>
      </c>
      <c r="M365" s="74">
        <f t="shared" ca="1" si="53"/>
        <v>960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01051270</v>
      </c>
      <c r="E366" s="74" t="str">
        <f t="shared" si="62"/>
        <v>4401292270002</v>
      </c>
      <c r="F366" s="74" t="b">
        <f t="shared" si="63"/>
        <v>0</v>
      </c>
      <c r="G366" s="373">
        <f t="shared" si="64"/>
        <v>44012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>
        <f t="shared" ca="1" si="53"/>
        <v>309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01051270</v>
      </c>
      <c r="E367" s="74" t="str">
        <f t="shared" si="62"/>
        <v>4401292270002</v>
      </c>
      <c r="F367" s="74" t="b">
        <f t="shared" si="63"/>
        <v>0</v>
      </c>
      <c r="G367" s="373">
        <f t="shared" si="64"/>
        <v>44012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315</v>
      </c>
      <c r="M367" s="74" t="str">
        <f t="shared" ca="1" si="53"/>
        <v/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01051270</v>
      </c>
      <c r="E368" s="74" t="str">
        <f t="shared" si="62"/>
        <v>4401292270002</v>
      </c>
      <c r="F368" s="74" t="b">
        <f t="shared" si="63"/>
        <v>0</v>
      </c>
      <c r="G368" s="373">
        <f t="shared" si="64"/>
        <v>44012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2950</v>
      </c>
      <c r="M368" s="74">
        <f t="shared" ca="1" si="53"/>
        <v>2450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01051270</v>
      </c>
      <c r="E369" s="74" t="str">
        <f t="shared" si="62"/>
        <v>4401292270002</v>
      </c>
      <c r="F369" s="74" t="b">
        <f t="shared" si="63"/>
        <v>0</v>
      </c>
      <c r="G369" s="373">
        <f t="shared" si="64"/>
        <v>44012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01051270</v>
      </c>
      <c r="E370" s="74" t="str">
        <f t="shared" si="62"/>
        <v>4401292270002</v>
      </c>
      <c r="F370" s="74" t="b">
        <f t="shared" si="63"/>
        <v>0</v>
      </c>
      <c r="G370" s="373">
        <f t="shared" si="64"/>
        <v>44012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44062</v>
      </c>
      <c r="M370" s="74">
        <f t="shared" ca="1" si="53"/>
        <v>38397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01051270</v>
      </c>
      <c r="E371" s="74" t="str">
        <f t="shared" si="62"/>
        <v>4401292270002</v>
      </c>
      <c r="F371" s="74" t="b">
        <f t="shared" si="63"/>
        <v>0</v>
      </c>
      <c r="G371" s="373">
        <f t="shared" si="64"/>
        <v>44012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38940</v>
      </c>
      <c r="M371" s="74">
        <f t="shared" ca="1" si="53"/>
        <v>38406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01051270</v>
      </c>
      <c r="E372" s="74" t="str">
        <f t="shared" si="62"/>
        <v>4401292270002</v>
      </c>
      <c r="F372" s="74" t="b">
        <f t="shared" si="63"/>
        <v>0</v>
      </c>
      <c r="G372" s="373">
        <f t="shared" si="64"/>
        <v>44012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1420</v>
      </c>
      <c r="M372" s="74">
        <f t="shared" ca="1" si="53"/>
        <v>2710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01051270</v>
      </c>
      <c r="E373" s="74" t="str">
        <f t="shared" si="62"/>
        <v>4401292270002</v>
      </c>
      <c r="F373" s="74" t="b">
        <f t="shared" si="63"/>
        <v>0</v>
      </c>
      <c r="G373" s="373">
        <f t="shared" si="64"/>
        <v>44012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01051270</v>
      </c>
      <c r="E374" s="74" t="str">
        <f t="shared" si="62"/>
        <v>4401292270002</v>
      </c>
      <c r="F374" s="74" t="b">
        <f t="shared" si="63"/>
        <v>0</v>
      </c>
      <c r="G374" s="373">
        <f t="shared" si="64"/>
        <v>44012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01051270</v>
      </c>
      <c r="E375" s="74" t="str">
        <f t="shared" si="62"/>
        <v>4401292270002</v>
      </c>
      <c r="F375" s="74" t="b">
        <f t="shared" si="63"/>
        <v>0</v>
      </c>
      <c r="G375" s="373">
        <f t="shared" si="64"/>
        <v>44012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01051270</v>
      </c>
      <c r="E376" s="74" t="str">
        <f t="shared" si="62"/>
        <v>4401292270002</v>
      </c>
      <c r="F376" s="74" t="b">
        <f t="shared" si="63"/>
        <v>0</v>
      </c>
      <c r="G376" s="373">
        <f t="shared" si="64"/>
        <v>44012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01051270</v>
      </c>
      <c r="E377" s="74" t="str">
        <f t="shared" si="62"/>
        <v>4401292270002</v>
      </c>
      <c r="F377" s="74" t="b">
        <f t="shared" si="63"/>
        <v>0</v>
      </c>
      <c r="G377" s="373">
        <f t="shared" si="64"/>
        <v>44012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01051270</v>
      </c>
      <c r="E378" s="74" t="str">
        <f t="shared" si="62"/>
        <v>4401292270002</v>
      </c>
      <c r="F378" s="74" t="b">
        <f t="shared" si="63"/>
        <v>0</v>
      </c>
      <c r="G378" s="373">
        <f t="shared" si="64"/>
        <v>44012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01051270</v>
      </c>
      <c r="E379" s="74" t="str">
        <f t="shared" si="62"/>
        <v>4401292270002</v>
      </c>
      <c r="F379" s="74" t="b">
        <f t="shared" si="63"/>
        <v>0</v>
      </c>
      <c r="G379" s="373">
        <f t="shared" si="64"/>
        <v>44012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8193</v>
      </c>
      <c r="M379" s="74">
        <f t="shared" ca="1" si="53"/>
        <v>9072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01051270</v>
      </c>
      <c r="D2" s="79" t="str">
        <f t="shared" ref="D2:D20" si="1">Podatak_JIB</f>
        <v>4401292270002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44012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212793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4125</v>
      </c>
      <c r="N2" s="74">
        <f t="shared" ref="N2:N20" ca="1" si="10">IF(VLOOKUP($F2,INDIRECT("Lookup_"&amp;$B2),N$1-1,0)="","",VLOOKUP($F2,INDIRECT("Lookup_"&amp;$B2),N$1-1,0))</f>
        <v>28865</v>
      </c>
      <c r="O2" s="74">
        <f t="shared" ref="O2:O20" ca="1" si="11">IF(VLOOKUP($F2,INDIRECT("Lookup_"&amp;$B2),O$1-1,0)="","",VLOOKUP($F2,INDIRECT("Lookup_"&amp;$B2),O$1-1,0))</f>
        <v>245783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245783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01051270</v>
      </c>
      <c r="D3" s="79" t="str">
        <f t="shared" si="1"/>
        <v>4401292270002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44012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01051270</v>
      </c>
      <c r="D4" s="79" t="str">
        <f t="shared" si="1"/>
        <v>4401292270002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44012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01051270</v>
      </c>
      <c r="D5" s="79" t="str">
        <f t="shared" si="1"/>
        <v>4401292270002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44012</v>
      </c>
      <c r="I5" s="79">
        <f t="shared" si="5"/>
        <v>2</v>
      </c>
      <c r="J5" s="74">
        <f t="shared" ca="1" si="6"/>
        <v>212793</v>
      </c>
      <c r="K5" s="74">
        <f t="shared" ca="1" si="7"/>
        <v>0</v>
      </c>
      <c r="L5" s="74">
        <f t="shared" ca="1" si="8"/>
        <v>0</v>
      </c>
      <c r="M5" s="74">
        <f t="shared" ca="1" si="9"/>
        <v>4125</v>
      </c>
      <c r="N5" s="74">
        <f t="shared" ca="1" si="10"/>
        <v>28865</v>
      </c>
      <c r="O5" s="74">
        <f t="shared" ca="1" si="11"/>
        <v>245783</v>
      </c>
      <c r="P5" s="74">
        <f t="shared" ca="1" si="12"/>
        <v>0</v>
      </c>
      <c r="Q5" s="74">
        <f t="shared" ca="1" si="13"/>
        <v>245783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01051270</v>
      </c>
      <c r="D6" s="79" t="str">
        <f t="shared" si="1"/>
        <v>4401292270002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44012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01051270</v>
      </c>
      <c r="D7" s="79" t="str">
        <f t="shared" si="1"/>
        <v>4401292270002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44012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01051270</v>
      </c>
      <c r="D8" s="79" t="str">
        <f t="shared" si="1"/>
        <v>4401292270002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44012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01051270</v>
      </c>
      <c r="D9" s="79" t="str">
        <f t="shared" si="1"/>
        <v>4401292270002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44012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 t="str">
        <f t="shared" ca="1" si="10"/>
        <v/>
      </c>
      <c r="O9" s="74">
        <f t="shared" ca="1" si="11"/>
        <v>0</v>
      </c>
      <c r="P9" s="74" t="str">
        <f t="shared" ca="1" si="12"/>
        <v/>
      </c>
      <c r="Q9" s="74">
        <f t="shared" ca="1" si="13"/>
        <v>0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01051270</v>
      </c>
      <c r="D10" s="79" t="str">
        <f t="shared" si="1"/>
        <v>4401292270002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44012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-13035</v>
      </c>
      <c r="O10" s="74">
        <f t="shared" ca="1" si="11"/>
        <v>-13035</v>
      </c>
      <c r="P10" s="74" t="str">
        <f t="shared" ca="1" si="12"/>
        <v/>
      </c>
      <c r="Q10" s="74">
        <f t="shared" ca="1" si="13"/>
        <v>-13035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01051270</v>
      </c>
      <c r="D11" s="79" t="str">
        <f t="shared" si="1"/>
        <v>4401292270002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44012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1767</v>
      </c>
      <c r="O11" s="74">
        <f t="shared" ca="1" si="11"/>
        <v>1767</v>
      </c>
      <c r="P11" s="74" t="str">
        <f t="shared" ca="1" si="12"/>
        <v/>
      </c>
      <c r="Q11" s="74">
        <f t="shared" ca="1" si="13"/>
        <v>1767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01051270</v>
      </c>
      <c r="D12" s="79" t="str">
        <f t="shared" si="1"/>
        <v>4401292270002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44012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01051270</v>
      </c>
      <c r="D13" s="79" t="str">
        <f t="shared" si="1"/>
        <v>4401292270002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44012</v>
      </c>
      <c r="I13" s="79">
        <f t="shared" si="5"/>
        <v>2</v>
      </c>
      <c r="J13" s="74">
        <f t="shared" ca="1" si="6"/>
        <v>212793</v>
      </c>
      <c r="K13" s="74">
        <f t="shared" ca="1" si="7"/>
        <v>0</v>
      </c>
      <c r="L13" s="74">
        <f t="shared" ca="1" si="8"/>
        <v>0</v>
      </c>
      <c r="M13" s="74">
        <f t="shared" ca="1" si="9"/>
        <v>4125</v>
      </c>
      <c r="N13" s="74">
        <f t="shared" ca="1" si="10"/>
        <v>14063</v>
      </c>
      <c r="O13" s="74">
        <f t="shared" ca="1" si="11"/>
        <v>230981</v>
      </c>
      <c r="P13" s="74">
        <f t="shared" ca="1" si="12"/>
        <v>0</v>
      </c>
      <c r="Q13" s="74">
        <f t="shared" ca="1" si="13"/>
        <v>230981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01051270</v>
      </c>
      <c r="D14" s="79" t="str">
        <f t="shared" si="1"/>
        <v>4401292270002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44012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01051270</v>
      </c>
      <c r="D15" s="79" t="str">
        <f t="shared" si="1"/>
        <v>4401292270002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44012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01051270</v>
      </c>
      <c r="D16" s="79" t="str">
        <f t="shared" si="1"/>
        <v>4401292270002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44012</v>
      </c>
      <c r="I16" s="79">
        <f t="shared" si="5"/>
        <v>2</v>
      </c>
      <c r="J16" s="74">
        <f t="shared" ca="1" si="6"/>
        <v>212793</v>
      </c>
      <c r="K16" s="74">
        <f t="shared" ca="1" si="7"/>
        <v>0</v>
      </c>
      <c r="L16" s="74">
        <f t="shared" ca="1" si="8"/>
        <v>0</v>
      </c>
      <c r="M16" s="74">
        <f t="shared" ca="1" si="9"/>
        <v>4125</v>
      </c>
      <c r="N16" s="74">
        <f t="shared" ca="1" si="10"/>
        <v>14063</v>
      </c>
      <c r="O16" s="74">
        <f t="shared" ca="1" si="11"/>
        <v>230981</v>
      </c>
      <c r="P16" s="74">
        <f t="shared" ca="1" si="12"/>
        <v>0</v>
      </c>
      <c r="Q16" s="74">
        <f t="shared" ca="1" si="13"/>
        <v>230981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01051270</v>
      </c>
      <c r="D17" s="79" t="str">
        <f t="shared" si="1"/>
        <v>4401292270002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44012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01051270</v>
      </c>
      <c r="D18" s="79" t="str">
        <f t="shared" si="1"/>
        <v>4401292270002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44012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01051270</v>
      </c>
      <c r="D19" s="79" t="str">
        <f t="shared" si="1"/>
        <v>4401292270002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44012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01051270</v>
      </c>
      <c r="D20" s="79" t="str">
        <f t="shared" si="1"/>
        <v>4401292270002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44012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1486</v>
      </c>
      <c r="O20" s="74">
        <f t="shared" ca="1" si="11"/>
        <v>1486</v>
      </c>
      <c r="P20" s="74" t="str">
        <f t="shared" ca="1" si="12"/>
        <v/>
      </c>
      <c r="Q20" s="74">
        <f t="shared" ca="1" si="13"/>
        <v>1486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01051270</v>
      </c>
      <c r="D21" s="74" t="str">
        <f>Podatak_JIB</f>
        <v>4401292270002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44012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01051270</v>
      </c>
      <c r="D22" s="74" t="str">
        <f>Podatak_JIB</f>
        <v>4401292270002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44012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01051270</v>
      </c>
      <c r="D23" s="74" t="str">
        <f>Podatak_JIB</f>
        <v>4401292270002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44012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01051270</v>
      </c>
      <c r="D24" s="74" t="str">
        <f>Podatak_JIB</f>
        <v>4401292270002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44012</v>
      </c>
      <c r="I24" s="74">
        <f>ID_Izvjestaj</f>
        <v>2</v>
      </c>
      <c r="J24" s="74">
        <f t="shared" ca="1" si="14"/>
        <v>212793</v>
      </c>
      <c r="K24" s="74">
        <f t="shared" ca="1" si="15"/>
        <v>0</v>
      </c>
      <c r="L24" s="74">
        <f t="shared" ca="1" si="16"/>
        <v>0</v>
      </c>
      <c r="M24" s="74">
        <f t="shared" ca="1" si="17"/>
        <v>4125</v>
      </c>
      <c r="N24" s="74">
        <f t="shared" ca="1" si="18"/>
        <v>15549</v>
      </c>
      <c r="O24" s="74">
        <f t="shared" ca="1" si="19"/>
        <v>232467</v>
      </c>
      <c r="P24" s="74">
        <f t="shared" ca="1" si="20"/>
        <v>0</v>
      </c>
      <c r="Q24" s="74">
        <f t="shared" ca="1" si="21"/>
        <v>232467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359" activePane="bottomLeft" state="frozen"/>
      <selection pane="bottomLeft" activeCell="B2" sqref="B2:K402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546809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400343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146466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150579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546809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400343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146466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150579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59947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59947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59947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405052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321327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83725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87187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81810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79016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2794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3445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134294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4088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130206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112970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35800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4088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31712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12211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4088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4088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31602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31602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11810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401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98494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98494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100759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9354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9354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3073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7852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7852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1571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1502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1502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1502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86704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86704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95071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86704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86704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95071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175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2436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2436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2440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681103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404431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276672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263549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681103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404431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276672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263549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681103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404431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276672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263549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232467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230981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212793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212793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4125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4125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4125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4125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72788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71302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71302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71302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1486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57239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57239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57239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44204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13035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44205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32568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44205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32568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29413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15050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29413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15050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13369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13350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1420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4088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276672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263549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276672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263549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235683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230230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179912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175189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179912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175189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40388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43269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40388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43269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15383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11772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236419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245443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132402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132600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10729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15337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79863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80101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79863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80101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3383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4504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4112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4343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4112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4343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5930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8249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736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15213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1382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921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1382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921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646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14292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1117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840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1117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1117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1486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13175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1486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13175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237905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232268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236419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245443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1486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-13175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1486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13175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271955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275803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261742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264031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10213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5472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6300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280322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289722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183729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200718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79845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80445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16748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8559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8367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13919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271955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275803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280322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289722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8367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13919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95071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92596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86704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78677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162248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155914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35844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29434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179912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175189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40388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43269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40388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43269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15383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11772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10213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5472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5170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6300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2222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1038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10729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15337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3052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5326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79863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80101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3383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4504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1721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1985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350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1599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2169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5930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8558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2158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4109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507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730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960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309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2950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2450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44062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38397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38940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38406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1420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2710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8193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9072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28865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245783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245783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28865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245783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245783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-13035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-13035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-13035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1767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1767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1767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14063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230981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230981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14063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230981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230981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1486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1486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1486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15549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232467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232467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tabSelected="1" zoomScaleNormal="100" zoomScaleSheetLayoutView="100" workbookViewId="0">
      <pane ySplit="6" topLeftCell="A7" activePane="bottomLeft" state="frozen"/>
      <selection activeCell="A5" sqref="A5"/>
      <selection pane="bottomLeft" activeCell="D31" sqref="D31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4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2020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30</v>
      </c>
      <c r="E10" s="386"/>
      <c r="F10" s="60"/>
      <c r="G10" s="385">
        <v>6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30.06.2020.</v>
      </c>
      <c r="AB10" s="133" t="str">
        <f>IF(Y10, IF( Z10, AA10, Kontrola_Neispravno), Kontrola_Obavezno)</f>
        <v>30.06.2020.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5</v>
      </c>
      <c r="H15" s="124">
        <v>1</v>
      </c>
      <c r="I15" s="124">
        <v>2</v>
      </c>
      <c r="J15" s="124">
        <v>7</v>
      </c>
      <c r="K15" s="124">
        <v>0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01051270</v>
      </c>
      <c r="AB15" s="133" t="str">
        <f>IF(Y15, IF( Z15, AA15, Kontrola_Neispravno), Kontrola_Obavezno)</f>
        <v>01051270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7</v>
      </c>
      <c r="E17" s="124">
        <v>5</v>
      </c>
      <c r="F17" s="128" t="s">
        <v>734</v>
      </c>
      <c r="G17" s="124">
        <v>0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75.00</v>
      </c>
      <c r="AB17" s="133" t="str">
        <f>IF(Y17, IF( Z17, AA17, Kontrola_Neispravno), Kontrola_Obavezno)</f>
        <v>75.00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Veterinarska stanica a.d. Teslić</v>
      </c>
      <c r="AB20" s="135" t="str">
        <f>IF(Y20, IF( Z20, AA20, Kontrola_Neispravno), Kontrola_Obavezno)</f>
        <v>Veterinarska stanica a.d. Teslić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Teslić</v>
      </c>
      <c r="AB22" s="133" t="str">
        <f>IF(Y22, IF( Z22, AA22, Kontrola_Neispravno), Kontrola_Obavezno)</f>
        <v>Teslić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9</v>
      </c>
      <c r="J24" s="124">
        <v>2</v>
      </c>
      <c r="K24" s="192">
        <v>2</v>
      </c>
      <c r="L24" s="193">
        <v>7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4401292270002</v>
      </c>
      <c r="AB24" s="133" t="str">
        <f>IF(Y24, IF( Z24, AA24, Kontrola_Neispravno), Kontrola_Obavezno)</f>
        <v>4401292270002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2</v>
      </c>
      <c r="G27" s="125" t="s">
        <v>733</v>
      </c>
      <c r="H27" s="124">
        <v>0</v>
      </c>
      <c r="I27" s="124">
        <v>0</v>
      </c>
      <c r="J27" s="124">
        <v>8</v>
      </c>
      <c r="K27" s="125" t="s">
        <v>733</v>
      </c>
      <c r="L27" s="124">
        <v>0</v>
      </c>
      <c r="M27" s="124">
        <v>0</v>
      </c>
      <c r="N27" s="124">
        <v>0</v>
      </c>
      <c r="O27" s="124">
        <v>1</v>
      </c>
      <c r="P27" s="124">
        <v>1</v>
      </c>
      <c r="Q27" s="124">
        <v>9</v>
      </c>
      <c r="R27" s="124">
        <v>6</v>
      </c>
      <c r="S27" s="124">
        <v>1</v>
      </c>
      <c r="T27" s="60" t="s">
        <v>733</v>
      </c>
      <c r="U27" s="124">
        <v>6</v>
      </c>
      <c r="V27" s="124">
        <v>6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5520080001196166</v>
      </c>
      <c r="AB27" s="133" t="str">
        <f>IF(Y27, IF( Z27, CONCATENATE( D27, E27, F27, G27, H27, I27, J27, K27, L27, M27, N27, O27, P27, Q27, R27, S27, T27, U27, V27), Kontrola_Neispravno), Kontrola_Obavezno)</f>
        <v>552-008-00011961-66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Tesliću</v>
      </c>
      <c r="AB40" s="135" t="str">
        <f>IF(Y40, IF( Z40, AA40, Kontrola_Neispravno), Kontrola_Obavezno)</f>
        <v>Tesliću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23</v>
      </c>
      <c r="E43" s="400"/>
      <c r="F43" s="60"/>
      <c r="G43" s="398">
        <v>7</v>
      </c>
      <c r="H43" s="400"/>
      <c r="I43" s="60"/>
      <c r="J43" s="398">
        <v>2020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23.07.2020.</v>
      </c>
      <c r="AB43" s="135" t="str">
        <f>IF(Y43, IF( Z43, AA43, Kontrola_Neispravno), Kontrola_Obavezno)</f>
        <v>23.07.2020.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2052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Branislav Đurić</v>
      </c>
      <c r="AB45" s="135" t="str">
        <f>IF(Y45, IF( Z45, AA45, Kontrola_Neispravno), Kontrola_Obavezno)</f>
        <v>Branislav Đurić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2053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SR-0180/20</v>
      </c>
      <c r="AB47" s="135" t="str">
        <f>IF(Y47, IF( Z47, AA47, Kontrola_Neispravno), Kontrola_Obavezno)</f>
        <v>SR-0180/20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2054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Bogoslav Gotovac</v>
      </c>
      <c r="AB49" s="135" t="str">
        <f>IF(Y49, IF( Z49, AA49, Kontrola_Neispravno), Kontrola_Obavezno)</f>
        <v>Bogoslav Gotovac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0</v>
      </c>
      <c r="Z52" s="16" t="b">
        <v>1</v>
      </c>
      <c r="AA52" s="137" t="str">
        <f>CONCATENATE( D52)</f>
        <v/>
      </c>
      <c r="AB52" s="135" t="str">
        <f>IF(Y52, IF( Z52, AA52, Kontrola_Neispravno), Kontrola_Obavezno)</f>
        <v>Obavezan unos podataka u formi!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4</v>
      </c>
      <c r="I58" s="124">
        <v>3</v>
      </c>
      <c r="J58" s="124">
        <v>2</v>
      </c>
      <c r="K58" s="60" t="s">
        <v>733</v>
      </c>
      <c r="L58" s="124">
        <v>8</v>
      </c>
      <c r="M58" s="124">
        <v>6</v>
      </c>
      <c r="N58" s="124">
        <v>3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053-432-863</v>
      </c>
      <c r="AB58" s="135" t="str">
        <f>IF(Y58, IF( Z58, AA58, Kontrola_Neispravno), Kontrola_Obavezno)</f>
        <v>053-432-863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topLeftCell="F1" zoomScaleNormal="100" zoomScaleSheetLayoutView="100" workbookViewId="0">
      <pane ySplit="4" topLeftCell="A5" activePane="bottomLeft" state="frozen"/>
      <selection activeCell="D15" sqref="D15"/>
      <selection pane="bottomLeft" activeCell="L151" sqref="L15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01051270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552-008-00011961-66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75.00</v>
      </c>
      <c r="E6" s="452"/>
      <c r="F6" s="175"/>
      <c r="G6" s="173"/>
      <c r="H6" s="173"/>
      <c r="I6" s="173"/>
      <c r="J6" s="173"/>
      <c r="K6" s="173"/>
      <c r="L6" s="450" t="str">
        <f>Podatak_Ziro_racun_2</f>
        <v/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/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/>
      </c>
      <c r="M8" s="450"/>
    </row>
    <row r="9" spans="1:13" x14ac:dyDescent="0.2">
      <c r="A9" s="15"/>
      <c r="B9" s="15"/>
      <c r="C9" s="456" t="str">
        <f>Podatak_Naziv_preduzeca</f>
        <v>Veterinarska stanica a.d. Teslić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Teslić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2">
      <c r="C11" s="172" t="str">
        <f>Zaglavlje_JIB</f>
        <v>JIB:</v>
      </c>
      <c r="D11" s="452" t="str">
        <f>Podatak_JIB</f>
        <v>4401292270002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30.06.2020.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2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546809</v>
      </c>
      <c r="K20" s="32">
        <f>SUBTOTAL( 9, K21:K49)</f>
        <v>400343</v>
      </c>
      <c r="L20" s="33">
        <f>SUM(J20,-K20)</f>
        <v>146466</v>
      </c>
      <c r="M20" s="34">
        <f>SUBTOTAL( 9, M21:M49)</f>
        <v>150579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546809</v>
      </c>
      <c r="K27" s="35">
        <f>SUBTOTAL(9,K28:K33)</f>
        <v>400343</v>
      </c>
      <c r="L27" s="35">
        <f t="shared" si="0"/>
        <v>146466</v>
      </c>
      <c r="M27" s="37">
        <f>SUBTOTAL(9,M28:M33)</f>
        <v>150579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59947</v>
      </c>
      <c r="K28" s="215"/>
      <c r="L28" s="203">
        <f t="shared" si="0"/>
        <v>59947</v>
      </c>
      <c r="M28" s="323">
        <v>59947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f>405052</f>
        <v>405052</v>
      </c>
      <c r="K29" s="217">
        <v>321327</v>
      </c>
      <c r="L29" s="202">
        <f t="shared" si="0"/>
        <v>83725</v>
      </c>
      <c r="M29" s="324">
        <v>87187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81810</v>
      </c>
      <c r="K30" s="215">
        <v>79016</v>
      </c>
      <c r="L30" s="203">
        <f t="shared" si="0"/>
        <v>2794</v>
      </c>
      <c r="M30" s="323">
        <v>3445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134294</v>
      </c>
      <c r="K50" s="33">
        <f>SUBTOTAL( 9, K51:K80)</f>
        <v>4088</v>
      </c>
      <c r="L50" s="33">
        <f t="shared" si="0"/>
        <v>130206</v>
      </c>
      <c r="M50" s="38">
        <f>SUBTOTAL( 9, M51:M80)</f>
        <v>112970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35800</v>
      </c>
      <c r="K51" s="35">
        <f>SUBTOTAL(9,K52:K57)</f>
        <v>4088</v>
      </c>
      <c r="L51" s="35">
        <f t="shared" si="0"/>
        <v>31712</v>
      </c>
      <c r="M51" s="37">
        <f>SUBTOTAL(9,M52:M57)</f>
        <v>12211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>
        <v>4088</v>
      </c>
      <c r="K52" s="215">
        <v>4088</v>
      </c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>
        <v>31602</v>
      </c>
      <c r="K55" s="217"/>
      <c r="L55" s="202">
        <f t="shared" si="0"/>
        <v>31602</v>
      </c>
      <c r="M55" s="324">
        <v>11810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>
        <v>110</v>
      </c>
      <c r="K57" s="217"/>
      <c r="L57" s="202">
        <f t="shared" si="0"/>
        <v>110</v>
      </c>
      <c r="M57" s="324">
        <v>401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98494</v>
      </c>
      <c r="K58" s="33">
        <f>SUBTOTAL(9,K59:K79)</f>
        <v>0</v>
      </c>
      <c r="L58" s="33">
        <f t="shared" si="0"/>
        <v>98494</v>
      </c>
      <c r="M58" s="38">
        <f>SUBTOTAL(9,M59:M79)</f>
        <v>100759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9354</v>
      </c>
      <c r="K59" s="202">
        <f>SUBTOTAL(9,K60:K65)</f>
        <v>0</v>
      </c>
      <c r="L59" s="202">
        <f t="shared" si="0"/>
        <v>9354</v>
      </c>
      <c r="M59" s="208">
        <f>SUBTOTAL(9,M60:M65)</f>
        <v>3073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f>6799+1053</f>
        <v>7852</v>
      </c>
      <c r="K61" s="217"/>
      <c r="L61" s="202">
        <f t="shared" si="0"/>
        <v>7852</v>
      </c>
      <c r="M61" s="324">
        <v>1571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>
        <f>1502</f>
        <v>1502</v>
      </c>
      <c r="K65" s="217"/>
      <c r="L65" s="202">
        <f t="shared" si="0"/>
        <v>1502</v>
      </c>
      <c r="M65" s="324">
        <v>1502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86704</v>
      </c>
      <c r="K75" s="202">
        <f>SUBTOTAL(9,K76:K77)</f>
        <v>0</v>
      </c>
      <c r="L75" s="202">
        <f t="shared" si="0"/>
        <v>86704</v>
      </c>
      <c r="M75" s="208">
        <f>SUBTOTAL(9,M76:M77)</f>
        <v>95071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86704</v>
      </c>
      <c r="K77" s="217"/>
      <c r="L77" s="202">
        <f t="shared" si="0"/>
        <v>86704</v>
      </c>
      <c r="M77" s="324">
        <v>95071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/>
      <c r="K78" s="215"/>
      <c r="L78" s="203">
        <f t="shared" si="0"/>
        <v>0</v>
      </c>
      <c r="M78" s="323">
        <v>175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>
        <f>2440-4</f>
        <v>2436</v>
      </c>
      <c r="K79" s="217"/>
      <c r="L79" s="202">
        <f t="shared" si="0"/>
        <v>2436</v>
      </c>
      <c r="M79" s="324">
        <v>2440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681103</v>
      </c>
      <c r="K81" s="35">
        <f>SUBTOTAL( 9, K20:K80)</f>
        <v>404431</v>
      </c>
      <c r="L81" s="35">
        <f t="shared" si="0"/>
        <v>276672</v>
      </c>
      <c r="M81" s="37">
        <f>SUBTOTAL( 9, M20:M80)</f>
        <v>263549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681103</v>
      </c>
      <c r="K83" s="35">
        <f>SUBTOTAL( 9, K20:K82)</f>
        <v>404431</v>
      </c>
      <c r="L83" s="35">
        <f t="shared" si="0"/>
        <v>276672</v>
      </c>
      <c r="M83" s="37">
        <f>SUBTOTAL( 9, M20:M82)</f>
        <v>263549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681103</v>
      </c>
      <c r="K85" s="39">
        <f>SUBTOTAL( 9, K20:K84)</f>
        <v>404431</v>
      </c>
      <c r="L85" s="39">
        <f>SUM(J85,-K85)</f>
        <v>276672</v>
      </c>
      <c r="M85" s="40">
        <f>SUBTOTAL( 9, M20:M84)</f>
        <v>263549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2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232467</v>
      </c>
      <c r="M91" s="320">
        <f>SUBTOTAL( 9, M92:M98, M100, M102:M107, M109:M112) - SUBTOTAL( 9, M99, M101, M108, M113:M115)</f>
        <v>230981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212793</v>
      </c>
      <c r="M92" s="71">
        <f>SUBTOTAL( 9, M93:M98)</f>
        <v>212793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212793</v>
      </c>
      <c r="M93" s="333">
        <v>212793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4125</v>
      </c>
      <c r="M102" s="71">
        <f>SUBTOTAL( 9, M103:M105)</f>
        <v>4125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4125</v>
      </c>
      <c r="M103" s="333">
        <v>4125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72788</v>
      </c>
      <c r="M109" s="73">
        <f>SUBTOTAL( 9, M110:M112)</f>
        <v>71302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>
        <v>71302</v>
      </c>
      <c r="M110" s="335">
        <v>71302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1486</v>
      </c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57239</v>
      </c>
      <c r="M113" s="73">
        <f>SUBTOTAL( 9, M114:M115)</f>
        <v>57239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>
        <v>57239</v>
      </c>
      <c r="M114" s="335">
        <v>44204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>
        <v>13035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44205</v>
      </c>
      <c r="M125" s="73">
        <f>SUBTOTAL( 9, M126:M153)</f>
        <v>32568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44205</v>
      </c>
      <c r="M134" s="71">
        <f>SUBTOTAL( 9, M135:M153)</f>
        <v>32568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29413</v>
      </c>
      <c r="M140" s="211">
        <f>SUBTOTAL( 9, M141:M145)</f>
        <v>15050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f>29413</f>
        <v>29413</v>
      </c>
      <c r="M143" s="333">
        <v>15050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f>8581+422+4366</f>
        <v>13369</v>
      </c>
      <c r="M147" s="333">
        <v>13350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/>
      <c r="M148" s="335"/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1420</v>
      </c>
      <c r="M149" s="333">
        <v>4088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f>86-83</f>
        <v>3</v>
      </c>
      <c r="M150" s="335">
        <v>80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276672</v>
      </c>
      <c r="M154" s="71">
        <f>SUBTOTAL( 9, M91:M98, M100, M102:M107, M109:M112, M116:M153) - SUBTOTAL( 9, M99, M101, M108, M113:M115)</f>
        <v>263549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276672</v>
      </c>
      <c r="M156" s="268">
        <f>SUBTOTAL( 9, M91:M98, M100, M102:M107, M109:M112, M116:M155) - SUBTOTAL( 9, M99, M101, M108, M113:M115)</f>
        <v>263549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Tesliću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Branislav Đurić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23.07.2020.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Bogoslav Gotovac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topLeftCell="D1" zoomScaleNormal="100" zoomScaleSheetLayoutView="100" workbookViewId="0">
      <pane ySplit="4" topLeftCell="A19" activePane="bottomLeft" state="frozen"/>
      <selection activeCell="D15" sqref="D15"/>
      <selection pane="bottomLeft" activeCell="J45" sqref="J4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4" t="str">
        <f>Podatak_MB</f>
        <v>01051270</v>
      </c>
      <c r="E5" s="474"/>
      <c r="I5" s="17" t="str">
        <f>Zaglavlje_Ziro_racun</f>
        <v>Poslovni računi:</v>
      </c>
      <c r="J5" s="470" t="str">
        <f>Podatak_Ziro_racun_1</f>
        <v>552-008-00011961-66</v>
      </c>
      <c r="K5" s="470"/>
    </row>
    <row r="6" spans="3:13" ht="12.75" customHeight="1" x14ac:dyDescent="0.2">
      <c r="C6" s="16" t="str">
        <f>Zaglavlje_Sifra_djelatnosti</f>
        <v>Šifra djelatnosti:</v>
      </c>
      <c r="D6" s="474" t="str">
        <f>Podatak_Sifra_djelatnosti</f>
        <v>75.00</v>
      </c>
      <c r="E6" s="474"/>
      <c r="F6" s="9"/>
      <c r="J6" s="470" t="str">
        <f>Podatak_Ziro_racun_2</f>
        <v/>
      </c>
      <c r="K6" s="470"/>
    </row>
    <row r="7" spans="3:13" ht="12.75" customHeight="1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ht="12.75" customHeight="1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ht="12.75" customHeight="1" x14ac:dyDescent="0.2">
      <c r="C9" s="477" t="str">
        <f>Podatak_Naziv_preduzeca</f>
        <v>Veterinarska stanica a.d. Teslić</v>
      </c>
      <c r="D9" s="477"/>
      <c r="E9" s="477"/>
      <c r="F9" s="477"/>
      <c r="J9" s="470" t="str">
        <f>Podatak_Ziro_racun_5</f>
        <v/>
      </c>
      <c r="K9" s="470"/>
    </row>
    <row r="10" spans="3:13" ht="12.75" customHeight="1" x14ac:dyDescent="0.2">
      <c r="C10" s="16" t="str">
        <f>Zaglavlje_Sjediste</f>
        <v>Sjedište:</v>
      </c>
      <c r="D10" s="474" t="str">
        <f>Podatak_Sjediste</f>
        <v>Teslić</v>
      </c>
      <c r="E10" s="474"/>
      <c r="F10" s="16"/>
      <c r="J10" s="470" t="str">
        <f>Podatak_Ziro_racun_6</f>
        <v/>
      </c>
      <c r="K10" s="470"/>
    </row>
    <row r="11" spans="3:13" ht="12.75" customHeight="1" x14ac:dyDescent="0.2">
      <c r="C11" s="16" t="str">
        <f>Zaglavlje_JIB</f>
        <v>JIB:</v>
      </c>
      <c r="D11" s="474" t="str">
        <f>Podatak_JIB</f>
        <v>4401292270002</v>
      </c>
      <c r="E11" s="474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2">
      <c r="C14" s="473" t="str">
        <f>Datumi_Datum_BU</f>
        <v>za period od 01.01. do 30.06.2020.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235683</v>
      </c>
      <c r="K20" s="85">
        <f>SUBTOTAL( 9, K21:K30, K32, K34) - SUBTOTAL( 9, K31, K33)</f>
        <v>230230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179912</v>
      </c>
      <c r="K21" s="207">
        <f>SUBTOTAL( 9, K22:K24)</f>
        <v>175189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>
        <v>179912</v>
      </c>
      <c r="K23" s="218">
        <v>175189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40388</v>
      </c>
      <c r="K25" s="207">
        <f>SUBTOTAL( 9, K26:K28)</f>
        <v>43269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>
        <v>40388</v>
      </c>
      <c r="K27" s="218">
        <v>43269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f>10213+5170</f>
        <v>15383</v>
      </c>
      <c r="K34" s="216">
        <v>11772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236419</v>
      </c>
      <c r="K35" s="89">
        <f>SUBTOTAL( 9, K36:K47)</f>
        <v>245443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>
        <v>132402</v>
      </c>
      <c r="K36" s="216">
        <v>132600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f>7642+3087</f>
        <v>10729</v>
      </c>
      <c r="K37" s="218">
        <v>15337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79863</v>
      </c>
      <c r="K38" s="206">
        <f>SUBTOTAL( 9, K39:K40)</f>
        <v>80101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79863</v>
      </c>
      <c r="K39" s="218">
        <v>80101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/>
      <c r="K40" s="216"/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f>7+1714+63+1599</f>
        <v>3383</v>
      </c>
      <c r="K41" s="218">
        <v>4504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4112</v>
      </c>
      <c r="K42" s="206">
        <f>SUBTOTAL( 9, K43:K44)</f>
        <v>4343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4112</v>
      </c>
      <c r="K43" s="218">
        <v>4343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f>2158+507+261+54+2950</f>
        <v>5930</v>
      </c>
      <c r="K45" s="218">
        <v>8249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/>
      <c r="K46" s="216">
        <v>147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/>
      <c r="K47" s="218">
        <v>162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736</v>
      </c>
      <c r="K49" s="89">
        <f>IF( SUBTOTAL( 9, K20:K30, K32, K34) - SUBTOTAL( 9, K31, K33, K35:K47) &gt;= 0, 0, ABS( SUBTOTAL( 9, K20:K30, K32, K34) - SUBTOTAL( 9, K31, K33, K35:K47)) )</f>
        <v>15213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1382</v>
      </c>
      <c r="K51" s="89">
        <f>SUBTOTAL( 9, K52:K57)</f>
        <v>921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>
        <v>1382</v>
      </c>
      <c r="K57" s="218">
        <v>921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0</v>
      </c>
      <c r="K58" s="85">
        <f>SUBTOTAL( 9, K59:K63)</f>
        <v>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/>
      <c r="K60" s="216"/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646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14292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840</v>
      </c>
      <c r="K67" s="89">
        <f>SUBTOTAL( 9, K68:K77)</f>
        <v>1117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>
        <v>840</v>
      </c>
      <c r="K77" s="218">
        <v>1117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0</v>
      </c>
      <c r="K78" s="85">
        <f>SUBTOTAL( 9, K79:K88)</f>
        <v>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/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840</v>
      </c>
      <c r="K89" s="89">
        <f>IF( SUBTOTAL( 9, K67:K77) - SUBTOTAL( 9, K78:K88) &lt;= 0, 0, ABS( SUBTOTAL( 9, K67:K77) - SUBTOTAL( 9, K78:K88)) )</f>
        <v>1117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1486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13175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1486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13175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237905</v>
      </c>
      <c r="K126" s="85">
        <f>SUBTOTAL( 9, K20:K30, K32, K34, K51:K57, K67:K77, K92:K101, K114) - SUBTOTAL( 9, K31, K33)</f>
        <v>232268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236419</v>
      </c>
      <c r="K127" s="92">
        <f>SUBTOTAL( 9, K35:K47, K58:K63, K78:K88, K102:K111, K115)</f>
        <v>245443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>
        <v>9</v>
      </c>
      <c r="K133" s="345">
        <v>9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>
        <v>9</v>
      </c>
      <c r="K134" s="349">
        <v>9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Tesliću</v>
      </c>
      <c r="E136"/>
      <c r="G136"/>
      <c r="H136" s="154" t="str">
        <f>Podnozje_Lice_sa_licencom</f>
        <v>Lice sa licencom:</v>
      </c>
      <c r="I136" s="270" t="str">
        <f>Podatak_Lice_sa_licencom</f>
        <v>Branislav Đurić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23.07.2020.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Bogoslav Gotovac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4" t="str">
        <f>Podatak_MB</f>
        <v>01051270</v>
      </c>
      <c r="E5" s="474"/>
      <c r="I5" s="17" t="str">
        <f>Zaglavlje_Ziro_racun</f>
        <v>Poslovni računi:</v>
      </c>
      <c r="J5" s="470" t="str">
        <f>Podatak_Ziro_racun_1</f>
        <v>552-008-00011961-66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4" t="str">
        <f>Podatak_Sifra_djelatnosti</f>
        <v>75.00</v>
      </c>
      <c r="E6" s="474"/>
      <c r="F6" s="9"/>
      <c r="J6" s="470" t="str">
        <f>Podatak_Ziro_racun_2</f>
        <v/>
      </c>
      <c r="K6" s="470"/>
    </row>
    <row r="7" spans="2:11" ht="12.75" customHeight="1" x14ac:dyDescent="0.2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2:11" ht="12.75" customHeight="1" x14ac:dyDescent="0.2">
      <c r="B8" s="17"/>
      <c r="C8" s="475"/>
      <c r="D8" s="475"/>
      <c r="E8" s="475"/>
      <c r="F8" s="19"/>
      <c r="J8" s="470" t="str">
        <f>Podatak_Ziro_racun_4</f>
        <v/>
      </c>
      <c r="K8" s="470"/>
    </row>
    <row r="9" spans="2:11" ht="12.75" customHeight="1" x14ac:dyDescent="0.2">
      <c r="B9" s="17"/>
      <c r="C9" s="477" t="str">
        <f>Podatak_Naziv_preduzeca</f>
        <v>Veterinarska stanica a.d. Teslić</v>
      </c>
      <c r="D9" s="477"/>
      <c r="E9" s="477"/>
      <c r="F9" s="477"/>
      <c r="J9" s="470" t="str">
        <f>Podatak_Ziro_racun_5</f>
        <v/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4" t="str">
        <f>Podatak_Sjediste</f>
        <v>Teslić</v>
      </c>
      <c r="E10" s="474"/>
      <c r="F10" s="16"/>
      <c r="J10" s="470" t="str">
        <f>Podatak_Ziro_racun_6</f>
        <v/>
      </c>
      <c r="K10" s="470"/>
    </row>
    <row r="11" spans="2:11" ht="12.75" customHeight="1" x14ac:dyDescent="0.2">
      <c r="B11" s="17"/>
      <c r="C11" s="16" t="str">
        <f>Zaglavlje_JIB</f>
        <v>JIB:</v>
      </c>
      <c r="D11" s="474" t="str">
        <f>Podatak_JIB</f>
        <v>4401292270002</v>
      </c>
      <c r="E11" s="47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2">
      <c r="B14" s="17"/>
      <c r="C14" s="473" t="str">
        <f>Datumi_Datum_BU</f>
        <v>za period od 01.01. do 30.06.2020.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1486</v>
      </c>
      <c r="K19" s="104">
        <f>'02a'!K124 - '02a'!K125</f>
        <v>-13175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1486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13175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Tesliću</v>
      </c>
      <c r="E40"/>
      <c r="G40"/>
      <c r="H40" s="154" t="str">
        <f>Podnozje_Lice_sa_licencom</f>
        <v>Lice sa licencom:</v>
      </c>
      <c r="I40" s="270" t="str">
        <f>Podatak_Lice_sa_licencom</f>
        <v>Branislav Đurić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23.07.2020.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Bogoslav Gotovac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topLeftCell="D1" zoomScaleNormal="100" zoomScaleSheetLayoutView="100" workbookViewId="0">
      <pane ySplit="4" topLeftCell="A38" activePane="bottomLeft" state="frozen"/>
      <selection activeCell="D15" sqref="D15"/>
      <selection pane="bottomLeft" activeCell="D68" sqref="D68:H6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01051270</v>
      </c>
      <c r="E5" s="474"/>
      <c r="I5" s="17" t="str">
        <f>Zaglavlje_Ziro_racun</f>
        <v>Poslovni računi:</v>
      </c>
      <c r="J5" s="470" t="str">
        <f>Podatak_Ziro_racun_1</f>
        <v>552-008-00011961-66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75.00</v>
      </c>
      <c r="E6" s="474"/>
      <c r="F6" s="9"/>
      <c r="J6" s="470" t="str">
        <f>Podatak_Ziro_racun_2</f>
        <v/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Veterinarska stanica a.d. Teslić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Teslić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4401292270002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30.06.2020.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271955</v>
      </c>
      <c r="K20" s="85">
        <f>SUBTOTAL( 9, K21:K23)</f>
        <v>275803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f>13908+247834</f>
        <v>261742</v>
      </c>
      <c r="K21" s="218">
        <v>264031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>
        <f>10213</f>
        <v>10213</v>
      </c>
      <c r="K22" s="216">
        <v>5472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/>
      <c r="K23" s="220">
        <v>6300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280322</v>
      </c>
      <c r="K24" s="85">
        <f>SUBTOTAL( 9, K25:K29)</f>
        <v>289722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f>147247+36482</f>
        <v>183729</v>
      </c>
      <c r="K25" s="218">
        <v>200718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f>51078+2532+26235</f>
        <v>79845</v>
      </c>
      <c r="K26" s="216">
        <v>80445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16748</v>
      </c>
      <c r="K29" s="218">
        <v>8559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8367</v>
      </c>
      <c r="K31" s="92">
        <f>IF( SUBTOTAL( 9, K20:K23) - SUBTOTAL( 9, K24:K29) &gt;= 0, 0, ABS( SUBTOTAL( 9, K20:K23) - SUBTOTAL( 9, K24:K29)) )</f>
        <v>13919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271955</v>
      </c>
      <c r="K62" s="85">
        <f>SUBTOTAL( 9, K20:K23, K33:K39, K48:K52)</f>
        <v>275803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280322</v>
      </c>
      <c r="K63" s="92">
        <f>SUBTOTAL( 9, K24:K29, K40:K44, K53:K59)</f>
        <v>289722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8367</v>
      </c>
      <c r="K65" s="92">
        <f>IF( SUBTOTAL( 9, K20:K23, K33:K39, K48:K52) - SUBTOTAL( 9, K24:K29, K40:K44, K53:K59) &gt;= 0, 0, ABS( SUBTOTAL( 9, K20:K23, K33:K39, K48:K52) - SUBTOTAL( 9, K24:K29, K40:K44, K53:K59)) )</f>
        <v>13919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95071</v>
      </c>
      <c r="K66" s="123">
        <v>92596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86704</v>
      </c>
      <c r="K69" s="322">
        <f>SUBTOTAL( 9, K20:K23, K33:K39, K48:K52, K66, K67) - SUBTOTAL( 9, K24:K29, K40:K44, K53:K59, K68)</f>
        <v>78677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Tesliću</v>
      </c>
      <c r="E71" s="52"/>
      <c r="G71"/>
      <c r="H71" s="154" t="str">
        <f>Podnozje_Lice_sa_licencom</f>
        <v>Lice sa licencom:</v>
      </c>
      <c r="I71" s="270" t="str">
        <f>Podatak_Lice_sa_licencom</f>
        <v>Branislav Đurić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23.07.2020.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Bogoslav Gotovac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topLeftCell="C1" zoomScale="90" zoomScaleNormal="90" zoomScaleSheetLayoutView="100" workbookViewId="0">
      <pane ySplit="4" topLeftCell="A37" activePane="bottomLeft" state="frozen"/>
      <selection activeCell="D15" sqref="D15"/>
      <selection pane="bottomLeft" activeCell="J87" sqref="J8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01051270</v>
      </c>
      <c r="E5" s="474"/>
      <c r="I5" s="17" t="str">
        <f>Zaglavlje_Ziro_racun</f>
        <v>Poslovni računi:</v>
      </c>
      <c r="J5" s="470" t="str">
        <f>Podatak_Ziro_racun_1</f>
        <v>552-008-00011961-66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75.00</v>
      </c>
      <c r="E6" s="474"/>
      <c r="F6" s="9"/>
      <c r="J6" s="470" t="str">
        <f>Podatak_Ziro_racun_2</f>
        <v/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Veterinarska stanica a.d. Teslić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Teslić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4401292270002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30.06.2020.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/>
      <c r="K20" s="216"/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v>162248</v>
      </c>
      <c r="K23" s="218">
        <v>155914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>
        <v>35844</v>
      </c>
      <c r="K24" s="216">
        <v>29434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>
        <v>179912</v>
      </c>
      <c r="K26" s="216">
        <v>175189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>
        <v>40388</v>
      </c>
      <c r="K30" s="216">
        <v>43269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>
        <v>40388</v>
      </c>
      <c r="K34" s="216">
        <v>43269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15383</v>
      </c>
      <c r="K37" s="89">
        <f>SUBTOTAL( 9, K38, K41:K46)</f>
        <v>11772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>
        <v>10213</v>
      </c>
      <c r="K38" s="216">
        <v>5472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>
        <v>5170</v>
      </c>
      <c r="K41" s="218">
        <v>6300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>
        <v>2222</v>
      </c>
      <c r="K47" s="341">
        <v>1038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>
        <v>10729</v>
      </c>
      <c r="K51" s="341">
        <v>15337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>
        <f>1076+1976</f>
        <v>3052</v>
      </c>
      <c r="K52" s="216">
        <v>5326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>
        <v>79863</v>
      </c>
      <c r="K53" s="341">
        <v>80101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3383</v>
      </c>
      <c r="K57" s="89">
        <f>SUBTOTAL( 9, K58:K65)</f>
        <v>4504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f>7+1714</f>
        <v>1721</v>
      </c>
      <c r="K59" s="218">
        <v>1985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63</v>
      </c>
      <c r="K60" s="216">
        <v>350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>
        <v>1599</v>
      </c>
      <c r="K65" s="218">
        <v>2169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5930</v>
      </c>
      <c r="K67" s="89">
        <f>SUBTOTAL( 9, K68, K71:K77)</f>
        <v>8558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>
        <v>2158</v>
      </c>
      <c r="K68" s="216">
        <v>4109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/>
      <c r="K71" s="218"/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/>
      <c r="K72" s="216"/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507</v>
      </c>
      <c r="K73" s="218">
        <v>730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/>
      <c r="K74" s="216">
        <v>960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/>
      <c r="K75" s="218">
        <v>309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f>261+54</f>
        <v>315</v>
      </c>
      <c r="K76" s="216"/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2950</v>
      </c>
      <c r="K77" s="218">
        <v>2450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44062</v>
      </c>
      <c r="K79" s="218">
        <v>38397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38940</v>
      </c>
      <c r="K80" s="216">
        <v>38406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>
        <v>1420</v>
      </c>
      <c r="K81" s="218">
        <v>2710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>
        <v>8193</v>
      </c>
      <c r="K88" s="353">
        <v>9072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Tesliću</v>
      </c>
      <c r="E90" s="52"/>
      <c r="G90"/>
      <c r="H90" s="154" t="str">
        <f>Podnozje_Lice_sa_licencom</f>
        <v>Lice sa licencom:</v>
      </c>
      <c r="I90" s="270" t="str">
        <f>Podatak_Lice_sa_licencom</f>
        <v>Branislav Đurić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23.07.2020.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Bogoslav Gotovac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F1" zoomScaleNormal="100" zoomScaleSheetLayoutView="100" workbookViewId="0">
      <pane ySplit="4" topLeftCell="A8" activePane="bottomLeft" state="frozen"/>
      <selection activeCell="D15" sqref="D15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01051270</v>
      </c>
      <c r="E5" s="524"/>
      <c r="F5"/>
      <c r="M5" s="17" t="str">
        <f>Zaglavlje_Ziro_racun</f>
        <v>Poslovni računi:</v>
      </c>
      <c r="N5" s="501" t="str">
        <f>Podatak_Ziro_racun_1</f>
        <v>552-008-00011961-66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75.00</v>
      </c>
      <c r="E6" s="525"/>
      <c r="F6"/>
      <c r="H6" s="9"/>
      <c r="N6" s="501" t="str">
        <f>Podatak_Ziro_racun_2</f>
        <v/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/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/>
      </c>
      <c r="O8" s="501"/>
    </row>
    <row r="9" spans="3:17" x14ac:dyDescent="0.2">
      <c r="C9" s="509" t="str">
        <f>Podatak_Naziv_preduzeca</f>
        <v>Veterinarska stanica a.d. Teslić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Teslić</v>
      </c>
      <c r="E10" s="67"/>
      <c r="F10"/>
      <c r="H10" s="16"/>
      <c r="N10" s="501" t="str">
        <f>Podatak_Ziro_racun_6</f>
        <v/>
      </c>
      <c r="O10" s="501"/>
    </row>
    <row r="11" spans="3:17" x14ac:dyDescent="0.2">
      <c r="C11" s="16" t="str">
        <f>Zaglavlje_JIB</f>
        <v>JIB:</v>
      </c>
      <c r="D11" s="67" t="str">
        <f>Podatak_JIB</f>
        <v>4401292270002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30.06.2020.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89.25" x14ac:dyDescent="0.2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01.01.2019. god.</v>
      </c>
      <c r="E18" s="530"/>
      <c r="F18" s="531"/>
      <c r="G18" s="292">
        <f>VLOOKUP($B18,Aop!$A$2:$L$415,4,1)</f>
        <v>901</v>
      </c>
      <c r="H18" s="354">
        <v>212793</v>
      </c>
      <c r="I18" s="354"/>
      <c r="J18" s="354"/>
      <c r="K18" s="354">
        <v>4125</v>
      </c>
      <c r="L18" s="354">
        <v>28865</v>
      </c>
      <c r="M18" s="214">
        <f>SUM(H18:L18)</f>
        <v>245783</v>
      </c>
      <c r="N18" s="354"/>
      <c r="O18" s="100">
        <f>SUM(M18:N18)</f>
        <v>245783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01.01.2019. god. (901 ± 902 ± 903)</v>
      </c>
      <c r="E21" s="519"/>
      <c r="F21" s="520"/>
      <c r="G21" s="294">
        <f>VLOOKUP($B21,Aop!$A$2:$L$415,4,1)</f>
        <v>904</v>
      </c>
      <c r="H21" s="84">
        <f>SUM(H18:H20)</f>
        <v>212793</v>
      </c>
      <c r="I21" s="84">
        <f>SUM(I18:I20)</f>
        <v>0</v>
      </c>
      <c r="J21" s="84">
        <f>SUM(J18:J20)</f>
        <v>0</v>
      </c>
      <c r="K21" s="84">
        <f>SUM(K18:K20)</f>
        <v>4125</v>
      </c>
      <c r="L21" s="84">
        <f>SUM(L18:L20)</f>
        <v>28865</v>
      </c>
      <c r="M21" s="204">
        <f t="shared" si="0"/>
        <v>245783</v>
      </c>
      <c r="N21" s="84">
        <f>SUM(N18:N20)</f>
        <v>0</v>
      </c>
      <c r="O21" s="85">
        <f t="shared" si="1"/>
        <v>245783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/>
      <c r="M25" s="204">
        <f t="shared" si="0"/>
        <v>0</v>
      </c>
      <c r="N25" s="215"/>
      <c r="O25" s="206">
        <f t="shared" si="1"/>
        <v>0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>
        <v>-13035</v>
      </c>
      <c r="M26" s="205">
        <f t="shared" si="0"/>
        <v>-13035</v>
      </c>
      <c r="N26" s="217"/>
      <c r="O26" s="207">
        <f t="shared" si="1"/>
        <v>-13035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/>
      <c r="L27" s="215">
        <v>1767</v>
      </c>
      <c r="M27" s="204">
        <f t="shared" si="0"/>
        <v>1767</v>
      </c>
      <c r="N27" s="215"/>
      <c r="O27" s="206">
        <f t="shared" si="1"/>
        <v>1767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31.12.2019. god. / 01.01.2020.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212793</v>
      </c>
      <c r="I29" s="84">
        <f>SUM(I21:I26,-I27,I28)</f>
        <v>0</v>
      </c>
      <c r="J29" s="84">
        <f>SUM(J21:J26,-J27,J28)</f>
        <v>0</v>
      </c>
      <c r="K29" s="84">
        <f>SUM(K21:K26,-K27,K28)</f>
        <v>4125</v>
      </c>
      <c r="L29" s="84">
        <f>SUM(L21:L26,-L27,L28)</f>
        <v>14063</v>
      </c>
      <c r="M29" s="84">
        <f t="shared" si="0"/>
        <v>230981</v>
      </c>
      <c r="N29" s="84">
        <f>SUM(N21:N26,-N27,N28)</f>
        <v>0</v>
      </c>
      <c r="O29" s="85">
        <f t="shared" si="1"/>
        <v>230981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01.01.2020. god. (912 ± 913 ± 914)</v>
      </c>
      <c r="E32" s="522"/>
      <c r="F32" s="523"/>
      <c r="G32" s="296">
        <f>VLOOKUP($B32,Aop!$A$2:$L$415,4,1)</f>
        <v>915</v>
      </c>
      <c r="H32" s="88">
        <f>SUM(H29:H31)</f>
        <v>212793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4125</v>
      </c>
      <c r="L32" s="88">
        <f t="shared" si="2"/>
        <v>14063</v>
      </c>
      <c r="M32" s="88">
        <f t="shared" si="0"/>
        <v>230981</v>
      </c>
      <c r="N32" s="88">
        <f t="shared" si="2"/>
        <v>0</v>
      </c>
      <c r="O32" s="89">
        <f t="shared" si="1"/>
        <v>230981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1486</v>
      </c>
      <c r="M36" s="205">
        <f t="shared" si="0"/>
        <v>1486</v>
      </c>
      <c r="N36" s="217"/>
      <c r="O36" s="207">
        <f t="shared" si="1"/>
        <v>1486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30.06.2020.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212793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4125</v>
      </c>
      <c r="L40" s="317">
        <f t="shared" si="3"/>
        <v>15549</v>
      </c>
      <c r="M40" s="317">
        <f t="shared" si="0"/>
        <v>232467</v>
      </c>
      <c r="N40" s="317">
        <f t="shared" si="3"/>
        <v>0</v>
      </c>
      <c r="O40" s="318">
        <f t="shared" si="1"/>
        <v>232467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Tesliću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Branislav Đurić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23.07.2020.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Bogoslav Gotovac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30.06.2020. godine</v>
      </c>
      <c r="D52" s="75" t="str">
        <f>CONCATENATE("нa дaн ",Datum_Format," гoдинe")</f>
        <v>нa дaн 30.06.2020. гoдинe</v>
      </c>
      <c r="E52" s="75" t="str">
        <f>CONCATENATE("date ",Datum_Format)</f>
        <v>date 30.06.2020.</v>
      </c>
      <c r="F52" s="3" t="str">
        <f t="shared" si="4"/>
        <v>na dan 30.06.2020.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30.06.2020. godine</v>
      </c>
      <c r="D53" s="75" t="str">
        <f>CONCATENATE("зa пeриoд oд 01.01. дo ",Datum_Format," гoдинe")</f>
        <v>зa пeриoд oд 01.01. дo 30.06.2020. гoдинe</v>
      </c>
      <c r="E53" s="75" t="str">
        <f>CONCATENATE("from 01.01. to ",Datum_Format)</f>
        <v>from 01.01. to 30.06.2020.</v>
      </c>
      <c r="F53" s="3" t="str">
        <f t="shared" si="4"/>
        <v>za period od 01.01. do 30.06.2020.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30.06.2020. godine</v>
      </c>
      <c r="D54" s="75" t="str">
        <f>CONCATENATE("зa пeриoд oд 01.01. дo ",Datum_Format," гoдинe")</f>
        <v>зa пeриoд oд 01.01. дo 30.06.2020. гoдинe</v>
      </c>
      <c r="E54" s="75" t="str">
        <f>CONCATENATE("from 01.01. to ",Datum_Format)</f>
        <v>from 01.01. to 30.06.2020.</v>
      </c>
      <c r="F54" s="3" t="str">
        <f t="shared" si="4"/>
        <v>za period od 01.01. do 30.06.2020.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30.06.2020. godine</v>
      </c>
      <c r="D55" s="75" t="str">
        <f>CONCATENATE("oд 01.01. дo ",Datum_Format," гoдинe")</f>
        <v>oд 01.01. дo 30.06.2020. гoдинe</v>
      </c>
      <c r="E55" s="75" t="str">
        <f>CONCATENATE("from 01.01. to ",Datum_Format)</f>
        <v>from 01.01. to 30.06.2020.</v>
      </c>
      <c r="F55" s="3" t="str">
        <f t="shared" si="4"/>
        <v>od 01.01. do 30.06.2020.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30.06.2020. godine</v>
      </c>
      <c r="D56" s="75" t="str">
        <f>CONCATENATE("зa пeриoд oд 01.01. дo ",Datum_Format," гoдинe")</f>
        <v>зa пeриoд oд 01.01. дo 30.06.2020. гoдинe</v>
      </c>
      <c r="E56" s="75" t="str">
        <f>CONCATENATE("from 01.01. to ",Datum_Format)</f>
        <v>from 01.01. to 30.06.2020.</v>
      </c>
      <c r="F56" s="3" t="str">
        <f t="shared" si="4"/>
        <v>za period od 01.01. do 30.06.2020.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30.06.2020. godine</v>
      </c>
      <c r="D57" s="75" t="str">
        <f>CONCATENATE("зa пeриoд кojи сe зaвршaвa нa дaн ",Datum_Format," гoдинe")</f>
        <v>зa пeриoд кojи сe зaвршaвa нa дaн 30.06.2020. гoдинe</v>
      </c>
      <c r="E57" s="75" t="str">
        <f>CONCATENATE("for period ending ",Datum_Format)</f>
        <v>for period ending 30.06.2020.</v>
      </c>
      <c r="F57" s="3" t="str">
        <f t="shared" si="4"/>
        <v>za period koji se završava na dan 30.06.2020.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Brane-PC</cp:lastModifiedBy>
  <cp:lastPrinted>2016-09-01T13:17:12Z</cp:lastPrinted>
  <dcterms:created xsi:type="dcterms:W3CDTF">2007-02-19T09:55:19Z</dcterms:created>
  <dcterms:modified xsi:type="dcterms:W3CDTF">2020-07-24T08:16:46Z</dcterms:modified>
</cp:coreProperties>
</file>