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90" windowWidth="15480" windowHeight="8685" tabRatio="666" activeTab="2"/>
  </bookViews>
  <sheets>
    <sheet name="Sheet1" sheetId="75" r:id="rId1"/>
    <sheet name="1" sheetId="65" r:id="rId2"/>
    <sheet name="2" sheetId="66" r:id="rId3"/>
    <sheet name="3" sheetId="69" r:id="rId4"/>
    <sheet name="4" sheetId="68" r:id="rId5"/>
    <sheet name="5" sheetId="21" r:id="rId6"/>
    <sheet name="6" sheetId="58" r:id="rId7"/>
    <sheet name="7" sheetId="71" r:id="rId8"/>
    <sheet name="9" sheetId="72" r:id="rId9"/>
    <sheet name="10" sheetId="59" r:id="rId10"/>
    <sheet name="11" sheetId="74" r:id="rId11"/>
    <sheet name="12" sheetId="61" r:id="rId12"/>
  </sheets>
  <definedNames>
    <definedName name="_xlnm._FilterDatabase" localSheetId="9" hidden="1">'10'!$A$11:$F$21</definedName>
    <definedName name="OLE_LINK1" localSheetId="3">'3'!#REF!</definedName>
    <definedName name="OLE_LINK9" localSheetId="2">'2'!$B$83</definedName>
    <definedName name="_xlnm.Print_Area" localSheetId="1">'1'!$A$1:$E$88</definedName>
    <definedName name="_xlnm.Print_Area" localSheetId="9">'10'!$A$1:$F$68</definedName>
    <definedName name="_xlnm.Print_Area" localSheetId="10">'11'!$A$1:$L$78</definedName>
    <definedName name="_xlnm.Print_Area" localSheetId="11">'12'!$A$1:$L$60</definedName>
    <definedName name="_xlnm.Print_Area" localSheetId="2">'2'!$A$1:$E$76</definedName>
    <definedName name="_xlnm.Print_Area" localSheetId="3">'3'!$A$1:$E$40</definedName>
    <definedName name="_xlnm.Print_Area" localSheetId="4">'4'!$A$1:$D$62</definedName>
    <definedName name="_xlnm.Print_Area" localSheetId="5">'5'!$A$1:$E$33</definedName>
    <definedName name="_xlnm.Print_Area" localSheetId="6">'6'!$A$1:$F$34</definedName>
    <definedName name="_xlnm.Print_Area" localSheetId="7">'7'!$A$1:$Q$81</definedName>
  </definedNames>
  <calcPr calcId="125725"/>
</workbook>
</file>

<file path=xl/calcChain.xml><?xml version="1.0" encoding="utf-8"?>
<calcChain xmlns="http://schemas.openxmlformats.org/spreadsheetml/2006/main">
  <c r="D65" i="66"/>
  <c r="L63" i="74"/>
  <c r="L73" s="1"/>
  <c r="L57"/>
  <c r="O32" i="72"/>
  <c r="M32"/>
  <c r="K32"/>
  <c r="I32"/>
  <c r="I58" i="71"/>
  <c r="I65"/>
  <c r="I66" s="1"/>
  <c r="M72"/>
  <c r="Q66"/>
  <c r="M66"/>
  <c r="Q65"/>
  <c r="M65"/>
  <c r="Q58"/>
  <c r="M58"/>
  <c r="I72" l="1"/>
  <c r="D24" i="58" l="1"/>
  <c r="E19" s="1"/>
  <c r="E22"/>
  <c r="D23"/>
  <c r="D22"/>
  <c r="G25" i="21"/>
  <c r="H20"/>
  <c r="H15"/>
  <c r="G16"/>
  <c r="D19"/>
  <c r="D15"/>
  <c r="D18"/>
  <c r="D16"/>
  <c r="C53" i="68"/>
  <c r="C36"/>
  <c r="C35"/>
  <c r="C34"/>
  <c r="C20"/>
  <c r="D16" i="69"/>
  <c r="D15"/>
  <c r="D17"/>
  <c r="D69" i="65"/>
  <c r="D64" i="66"/>
  <c r="D43"/>
  <c r="D44"/>
  <c r="D35"/>
  <c r="D30"/>
  <c r="D76" i="65"/>
  <c r="D77"/>
  <c r="D41"/>
  <c r="K73" i="74"/>
  <c r="I63"/>
  <c r="G73"/>
  <c r="H73"/>
  <c r="J73"/>
  <c r="C57"/>
  <c r="C63"/>
  <c r="E18" i="58" l="1"/>
  <c r="E20"/>
  <c r="E23"/>
  <c r="E21"/>
  <c r="E24" s="1"/>
  <c r="D36" i="65"/>
  <c r="C24" i="68" l="1"/>
  <c r="C18"/>
  <c r="C52" l="1"/>
  <c r="C51"/>
  <c r="C58" l="1"/>
  <c r="C49" l="1"/>
  <c r="C50"/>
  <c r="D39"/>
  <c r="C43"/>
  <c r="D48" i="65"/>
  <c r="F70" i="74"/>
  <c r="D70"/>
  <c r="C70"/>
  <c r="C73" s="1"/>
  <c r="E70"/>
  <c r="F63"/>
  <c r="D63"/>
  <c r="F57"/>
  <c r="F73" s="1"/>
  <c r="D57"/>
  <c r="I57"/>
  <c r="I73" s="1"/>
  <c r="E57"/>
  <c r="D73" l="1"/>
  <c r="L70"/>
  <c r="E63"/>
  <c r="E73" l="1"/>
  <c r="Q72" i="71"/>
  <c r="D43" i="68" l="1"/>
  <c r="D49" s="1"/>
  <c r="D50" l="1"/>
  <c r="D31" i="66" l="1"/>
  <c r="E62" i="59" l="1"/>
  <c r="D62"/>
  <c r="F62"/>
  <c r="C42" l="1"/>
  <c r="D51" i="66" l="1"/>
  <c r="D23"/>
  <c r="D22" i="65"/>
  <c r="D75" l="1"/>
  <c r="F16" i="59"/>
  <c r="F15" s="1"/>
  <c r="F42" s="1"/>
  <c r="D37" i="66"/>
  <c r="D14"/>
  <c r="C16" i="59"/>
  <c r="D42" i="65"/>
  <c r="D31" s="1"/>
  <c r="D30" i="69" l="1"/>
  <c r="S80" i="71"/>
  <c r="R80"/>
  <c r="F51" i="61"/>
  <c r="D16" i="59" l="1"/>
  <c r="D15" s="1"/>
  <c r="D42" s="1"/>
  <c r="D64" i="65"/>
  <c r="D61"/>
  <c r="D57"/>
  <c r="D45"/>
  <c r="D32"/>
  <c r="D57" i="66"/>
  <c r="D40"/>
  <c r="D19"/>
  <c r="D16" i="65"/>
  <c r="G20" i="21" l="1"/>
  <c r="D49" i="66"/>
  <c r="D14" i="65"/>
  <c r="E16" i="59"/>
  <c r="E15" s="1"/>
  <c r="E42" s="1"/>
  <c r="D72" i="65" l="1"/>
  <c r="D56" s="1"/>
  <c r="F56" s="1"/>
  <c r="D67" i="66"/>
  <c r="D14" i="69" l="1"/>
  <c r="D55" i="65"/>
  <c r="D28" i="69" l="1"/>
  <c r="D20" i="21"/>
  <c r="D79" i="65"/>
  <c r="D22" i="21" s="1"/>
  <c r="D31" i="69"/>
  <c r="H16" i="21" l="1"/>
  <c r="H17" l="1"/>
  <c r="H25"/>
</calcChain>
</file>

<file path=xl/sharedStrings.xml><?xml version="1.0" encoding="utf-8"?>
<sst xmlns="http://schemas.openxmlformats.org/spreadsheetml/2006/main" count="1015" uniqueCount="603">
  <si>
    <t>AOP</t>
  </si>
  <si>
    <t>I</t>
  </si>
  <si>
    <t>II</t>
  </si>
  <si>
    <t>M.P.</t>
  </si>
  <si>
    <t>TLKM-R-A</t>
  </si>
  <si>
    <t>Redni broj</t>
  </si>
  <si>
    <t>1.</t>
  </si>
  <si>
    <t>2.</t>
  </si>
  <si>
    <t>3.</t>
  </si>
  <si>
    <t>III</t>
  </si>
  <si>
    <t>4.</t>
  </si>
  <si>
    <t>IZVJEŠTAJ O STRUKTURI ULAGANJA INVESTICIONOG FONDA</t>
  </si>
  <si>
    <t>Opis</t>
  </si>
  <si>
    <t>Broj akcija</t>
  </si>
  <si>
    <t>Nabavna vrijednost po akciji</t>
  </si>
  <si>
    <t>Ukupna nabavna vrijednost</t>
  </si>
  <si>
    <t>Vrijednost po  akciji na dan izvještavanja</t>
  </si>
  <si>
    <t>Ukupna vrijednost na dan izvještavanja</t>
  </si>
  <si>
    <t>Učešće u vlasništvu izdavaoca (%)</t>
  </si>
  <si>
    <t>Učešće u vrijednosti imovine fonda (%)</t>
  </si>
  <si>
    <t>Naziv emitenta</t>
  </si>
  <si>
    <t>Oznaka HOV</t>
  </si>
  <si>
    <t>Akcije domaćih izdavalaca</t>
  </si>
  <si>
    <t xml:space="preserve">  </t>
  </si>
  <si>
    <t>Redovne akcije</t>
  </si>
  <si>
    <t>HEDR-R-A</t>
  </si>
  <si>
    <t>HELV-R-A</t>
  </si>
  <si>
    <t>HETR-R-A</t>
  </si>
  <si>
    <t>OC JAHORINA AD PALE</t>
  </si>
  <si>
    <t>OCJH-R-A</t>
  </si>
  <si>
    <t>RNAF-R-A</t>
  </si>
  <si>
    <t>TELEKOM SRPSKE AD BANJA LUKA</t>
  </si>
  <si>
    <t>Akcije stranih izdavalaca</t>
  </si>
  <si>
    <t>Ukupna nominalna vrijednost</t>
  </si>
  <si>
    <t>АОП</t>
  </si>
  <si>
    <t>Ostale hartije od vrijednosti</t>
  </si>
  <si>
    <t>IZVJEŠTAJ O STRUKTURI ULAGANJA INVESTICIONOG FONDA PO VRSTAMA</t>
  </si>
  <si>
    <t>Obveznice</t>
  </si>
  <si>
    <t>Gotovina i gotovinski ekvivalenti</t>
  </si>
  <si>
    <t>Ukupno</t>
  </si>
  <si>
    <t>________________________</t>
  </si>
  <si>
    <t>Prioritetne akcije</t>
  </si>
  <si>
    <t>IZVJEŠTAJ O NEREALIZOVANIM DOBICIMA (GUBICIMA)</t>
  </si>
  <si>
    <t>Datum zadnje procjene</t>
  </si>
  <si>
    <t>Ulaganje po emitentu (naziv i oznaka HOV)</t>
  </si>
  <si>
    <t>Nabavna vrijednost</t>
  </si>
  <si>
    <t>Fer vrijednost</t>
  </si>
  <si>
    <t>Revalorizacija fin. sredstava raspoloživih za prodaju</t>
  </si>
  <si>
    <t>Revalorizacija po osnovu instrumenenata zaštite</t>
  </si>
  <si>
    <t>Nerealizovani  D/G priznat kroz rezultat perioda</t>
  </si>
  <si>
    <t xml:space="preserve">Neto kursne razlike na  HOV </t>
  </si>
  <si>
    <t>Amortizacija diskonta (premije) fin.sredstava  koja se drže do roka dospjeća</t>
  </si>
  <si>
    <t>Neralizovani dobitak/gubitak tekućeg perioda</t>
  </si>
  <si>
    <t xml:space="preserve">Redovne akcije </t>
  </si>
  <si>
    <t xml:space="preserve">Ukupno redovne akcije </t>
  </si>
  <si>
    <t>Akcije ZIF-ova</t>
  </si>
  <si>
    <t>Ukupno akcije ZIF-ova</t>
  </si>
  <si>
    <t>Nabavna vrijednost akcija</t>
  </si>
  <si>
    <t>Fer vrijednost na dan bilansa</t>
  </si>
  <si>
    <t>B</t>
  </si>
  <si>
    <t>Broj držanih akcija</t>
  </si>
  <si>
    <t>Dividenda/akcija</t>
  </si>
  <si>
    <t>Prihod od dividendi</t>
  </si>
  <si>
    <t>Ukupno prihod od dividendi</t>
  </si>
  <si>
    <t>Prihod od kamata</t>
  </si>
  <si>
    <t>Nominalna vrijednost obveznica</t>
  </si>
  <si>
    <t>Period držanja</t>
  </si>
  <si>
    <t>Prihod od kamate</t>
  </si>
  <si>
    <t>Ukupno prihod od kamata</t>
  </si>
  <si>
    <t>Prezime i ime povezanog lica</t>
  </si>
  <si>
    <t>Iznos isplate</t>
  </si>
  <si>
    <t>Svrha isplate</t>
  </si>
  <si>
    <t>IZVJEŠTAJ O REALIZOVANIM DOBICIMA (GUBICIMA)</t>
  </si>
  <si>
    <t>Datum transakcije</t>
  </si>
  <si>
    <t>Prodate hartije od vrijednosti</t>
  </si>
  <si>
    <t xml:space="preserve">Broj hartija </t>
  </si>
  <si>
    <t>Ukupna nabavna/ knjigovodstvena vrijednost</t>
  </si>
  <si>
    <t>Ukupna prodajna vrijednost</t>
  </si>
  <si>
    <t>Realizovani dobitak (gubitak)</t>
  </si>
  <si>
    <t>6 (5-4)</t>
  </si>
  <si>
    <t>AKCIJE</t>
  </si>
  <si>
    <t>Akcije investicionih fondova</t>
  </si>
  <si>
    <t>OBVEZNICE I DRUGE DUŽNIČKE HARTIJE OD VRIJEDNOSTI</t>
  </si>
  <si>
    <t>Obveznice i druge dužničke hartije od vrijednosti domaćih izdavalaca</t>
  </si>
  <si>
    <t>Državne obveznice</t>
  </si>
  <si>
    <t xml:space="preserve">Obveznice jedinica teritorijalne autonomije i lokalne samouprave i lokalne samouprave i obveznice drugih pravnih lica izdate uz garanciju Vlade Republike Srpske </t>
  </si>
  <si>
    <t>Depozitne potvrde, komercijalni zapisi, obveznice i druge dužničke HOV</t>
  </si>
  <si>
    <t>Obveznice ostalih pravnih lica</t>
  </si>
  <si>
    <t>Komercijalni zapisi ostalih pravnih lica</t>
  </si>
  <si>
    <t>Obveznice i druge dužničke hartije od vrijednosti stranih izdavalaca</t>
  </si>
  <si>
    <t>Obveznice i ostale dužničke hartije od vrijednosti stranih država i centralnih banaka</t>
  </si>
  <si>
    <t>Obveznice i ostale dužničke hartije od vrijednosti stranih banaka i ostalih pravnih lica</t>
  </si>
  <si>
    <t>Udjeli investicionih fondova</t>
  </si>
  <si>
    <t xml:space="preserve">Druge HOV domaćih izdavalaca </t>
  </si>
  <si>
    <t xml:space="preserve">Druge HOV stranih izdavalaca </t>
  </si>
  <si>
    <t xml:space="preserve">UKUPNO REALIZOVNI DOBICI (GUBICI)  NA HARTIJAMA OD VRIJEDNOSTI </t>
  </si>
  <si>
    <t>Otuđenje HOV iz portfelja po drugom osnovu osim prodaje</t>
  </si>
  <si>
    <t>Broj hartija</t>
  </si>
  <si>
    <t>UKUPNO REALIZOVANI DOBICI (GUBICI)  po osnovu otuđenja</t>
  </si>
  <si>
    <t>IZVJEŠTAJ O FINANSIJSKIM POKAZATELJIMA FONDA</t>
  </si>
  <si>
    <t>(iznos u КМ)</t>
  </si>
  <si>
    <t>Pozicija imovine</t>
  </si>
  <si>
    <t>Tekuća godina</t>
  </si>
  <si>
    <t>Prethodna godina</t>
  </si>
  <si>
    <t>Vrijednost neto imovine po udjelu/akciji fonda na početku perioda</t>
  </si>
  <si>
    <t>Neto imovina fonda na početku perioda</t>
  </si>
  <si>
    <t>Broj udjela/akcija na početku perioda</t>
  </si>
  <si>
    <t>Vrijednost udjela/akcije na početku perioda</t>
  </si>
  <si>
    <t>Vrijednost neto imovine po udjelu/akciji fonda na kraju perioda</t>
  </si>
  <si>
    <t>Neto imovina fonda na kraju perioda</t>
  </si>
  <si>
    <t>Broj udjela/akcija na kraju perioda</t>
  </si>
  <si>
    <t>Vrijednost udjela/akcije na kraju perioda</t>
  </si>
  <si>
    <t>Finansijski pokazatelji</t>
  </si>
  <si>
    <t>Odnos rashoda i prosječne neto imovine</t>
  </si>
  <si>
    <t xml:space="preserve"> </t>
  </si>
  <si>
    <t>Isplaćeni iznos investitiorima u toku godine</t>
  </si>
  <si>
    <t>________________________________</t>
  </si>
  <si>
    <t>BILANS STANJA INVESTICIONOG FONDA</t>
  </si>
  <si>
    <t>(Izvjestaj o finansijskom polozaju)</t>
  </si>
  <si>
    <t>Grupa računa / račun</t>
  </si>
  <si>
    <t>POZICIJA</t>
  </si>
  <si>
    <t>001</t>
  </si>
  <si>
    <t>100 do 102</t>
  </si>
  <si>
    <t>I - Gotovina</t>
  </si>
  <si>
    <t>002</t>
  </si>
  <si>
    <t>003</t>
  </si>
  <si>
    <t>200 do 205</t>
  </si>
  <si>
    <t>1. Ulaganja fonda u finansijska sredstva po fer vrijednosti kroz bilans uspjeha</t>
  </si>
  <si>
    <t>004</t>
  </si>
  <si>
    <t>210 do 215</t>
  </si>
  <si>
    <t>2. Ulaganja fonda u finansijska sredstva raspoloživa za prodaju</t>
  </si>
  <si>
    <t>005</t>
  </si>
  <si>
    <t>220 do 225</t>
  </si>
  <si>
    <t>3. Ulaganja fonda u finansijska sredstva koja se drže do roka dospijeća</t>
  </si>
  <si>
    <t>006</t>
  </si>
  <si>
    <t>230 do 235</t>
  </si>
  <si>
    <t>4. Depoziti i plasmani</t>
  </si>
  <si>
    <t>007</t>
  </si>
  <si>
    <t>008</t>
  </si>
  <si>
    <t>009</t>
  </si>
  <si>
    <t>010</t>
  </si>
  <si>
    <t>1. Potraživanja po osnovu prodaje hartija od vrijednosti</t>
  </si>
  <si>
    <t>011</t>
  </si>
  <si>
    <t>012</t>
  </si>
  <si>
    <t>3. Potraživanja po osnovu kamata</t>
  </si>
  <si>
    <t>013</t>
  </si>
  <si>
    <t>4. Potraživanja po osnovu dividendi</t>
  </si>
  <si>
    <t>014</t>
  </si>
  <si>
    <t>5. Potraživanja po osnovu datih avansa</t>
  </si>
  <si>
    <t>015</t>
  </si>
  <si>
    <t>6. Ostala potraživanja</t>
  </si>
  <si>
    <t>016</t>
  </si>
  <si>
    <t>310 do 312</t>
  </si>
  <si>
    <t>7. Potraživanja od društva za upravljanje</t>
  </si>
  <si>
    <t>017</t>
  </si>
  <si>
    <t>IV - Odložena poreska sredstva</t>
  </si>
  <si>
    <t>018</t>
  </si>
  <si>
    <t>V - AVR</t>
  </si>
  <si>
    <t>019</t>
  </si>
  <si>
    <t>020</t>
  </si>
  <si>
    <t>021</t>
  </si>
  <si>
    <t>400, 401</t>
  </si>
  <si>
    <t>1. Obaveze po osnovu ulaganja u hartije od vrijednosti</t>
  </si>
  <si>
    <t>022</t>
  </si>
  <si>
    <t>023</t>
  </si>
  <si>
    <t>024</t>
  </si>
  <si>
    <t>025</t>
  </si>
  <si>
    <t>1. Obaveze prema banci depozitaru</t>
  </si>
  <si>
    <t>026</t>
  </si>
  <si>
    <t>027</t>
  </si>
  <si>
    <t>028</t>
  </si>
  <si>
    <t>029</t>
  </si>
  <si>
    <t>030</t>
  </si>
  <si>
    <t>031</t>
  </si>
  <si>
    <t>1. Kratkoročni krediti</t>
  </si>
  <si>
    <t>032</t>
  </si>
  <si>
    <t>431, 439</t>
  </si>
  <si>
    <t>2. Ostale kratkoročne finansijske obaveze</t>
  </si>
  <si>
    <t>033</t>
  </si>
  <si>
    <t>034</t>
  </si>
  <si>
    <t>440, 441</t>
  </si>
  <si>
    <t>1. Dugoročni krediti</t>
  </si>
  <si>
    <t>035</t>
  </si>
  <si>
    <t>2. Ostale dugoročne obaveze</t>
  </si>
  <si>
    <t>036</t>
  </si>
  <si>
    <t>VI - Ostale obaveze fonda</t>
  </si>
  <si>
    <t>037</t>
  </si>
  <si>
    <t>VII - Odložene poreske obaveze</t>
  </si>
  <si>
    <t>038</t>
  </si>
  <si>
    <t>VIII - PVR</t>
  </si>
  <si>
    <t>039</t>
  </si>
  <si>
    <t>040</t>
  </si>
  <si>
    <t>041</t>
  </si>
  <si>
    <t>042</t>
  </si>
  <si>
    <t>1. Akcijski kapital-redovne akcije</t>
  </si>
  <si>
    <t>043</t>
  </si>
  <si>
    <t>2. Udjeli</t>
  </si>
  <si>
    <t>044</t>
  </si>
  <si>
    <t>045</t>
  </si>
  <si>
    <t>1. Emisiona premija</t>
  </si>
  <si>
    <t>046</t>
  </si>
  <si>
    <t>2. Ostale kapitalne rezerve</t>
  </si>
  <si>
    <t>047</t>
  </si>
  <si>
    <t>048</t>
  </si>
  <si>
    <t>1. Revalorizacione rezerve po osnovu revalorizacije finansijskih sredstava raspoloživih za prodaju</t>
  </si>
  <si>
    <t>049</t>
  </si>
  <si>
    <t>2. Revalorizacione rezerve po osnovu instrumenata zaštite</t>
  </si>
  <si>
    <t>050</t>
  </si>
  <si>
    <t>051</t>
  </si>
  <si>
    <t>4. Ostale revalorizacione rezerve</t>
  </si>
  <si>
    <t>052</t>
  </si>
  <si>
    <t>IV - Rezerve iz dobiti</t>
  </si>
  <si>
    <t>053</t>
  </si>
  <si>
    <t>054</t>
  </si>
  <si>
    <t>1. Neraspoređeni dobitak ranijih godina</t>
  </si>
  <si>
    <t>055</t>
  </si>
  <si>
    <t>2. Neraspoređeni dobitak tekuće godine</t>
  </si>
  <si>
    <t>056</t>
  </si>
  <si>
    <t>057</t>
  </si>
  <si>
    <t>1. Nepokriveni gubitak ranijih godina</t>
  </si>
  <si>
    <t>058</t>
  </si>
  <si>
    <t>2. Nepokriveni gubitak tekuće godine</t>
  </si>
  <si>
    <t>059</t>
  </si>
  <si>
    <t>060</t>
  </si>
  <si>
    <t>061</t>
  </si>
  <si>
    <t>062</t>
  </si>
  <si>
    <t>D. BROJ EMITOVANIH AKCIJA/UDJELA</t>
  </si>
  <si>
    <t>063</t>
  </si>
  <si>
    <t>064</t>
  </si>
  <si>
    <t>065</t>
  </si>
  <si>
    <t>2. Vanbilansna pasiva</t>
  </si>
  <si>
    <t>066</t>
  </si>
  <si>
    <t>BILANS USPJEHA INVESTICONOG FONDA</t>
  </si>
  <si>
    <t>(Izvjestaj o ukupnom rezultatu u periodu)</t>
  </si>
  <si>
    <t>A. REALIZOVANI PRIHODI I RASHODI</t>
  </si>
  <si>
    <t>I - Poslovni prihodi (203 do 206)</t>
  </si>
  <si>
    <t>1. Prihodi od dividendi</t>
  </si>
  <si>
    <t>4. Ostali poslovni prihodi</t>
  </si>
  <si>
    <t>1. Realizovani dobici po osnovu prodaje hartija od vrijednosti</t>
  </si>
  <si>
    <t>2. Realizovani dobitak po osnovu kursnih razlika</t>
  </si>
  <si>
    <t>4. Ostali realizovani dobici</t>
  </si>
  <si>
    <t>1. Naknada društvu za upravljanje</t>
  </si>
  <si>
    <t>2. Troškovi kupovine i prodaje ulaganja</t>
  </si>
  <si>
    <t>3. Rashodi po osnovu kamata</t>
  </si>
  <si>
    <t>4. Naknada članovima nadzornog odbora</t>
  </si>
  <si>
    <t>5. Naknada banci depozitaru</t>
  </si>
  <si>
    <t>6. Rashodi po osnovu poreza</t>
  </si>
  <si>
    <t>604, 606, 609</t>
  </si>
  <si>
    <t>7. Ostali poslovni rashodi fonda</t>
  </si>
  <si>
    <t>1. Realizovani gubici na prodaji hartija od vrijednosti</t>
  </si>
  <si>
    <t>2. Realizovani gubitak po osnovu kursnih razlika</t>
  </si>
  <si>
    <t>1. Prihodi od kamata</t>
  </si>
  <si>
    <t>2. Ostali finansijski prihodi</t>
  </si>
  <si>
    <t>1. Rashodi po osnovu kamata</t>
  </si>
  <si>
    <t>2. Ostali finansijski rashodi</t>
  </si>
  <si>
    <t>V. TEKUĆI I ODLOŽENI POREZ NA DOBIT</t>
  </si>
  <si>
    <t>1. Poreski rashod perioda</t>
  </si>
  <si>
    <t>822 dio</t>
  </si>
  <si>
    <t>2. Odloženi poreski rashod perioda</t>
  </si>
  <si>
    <t>3. Odloženi poreski prihod perioda</t>
  </si>
  <si>
    <t>1. Nerealizovani dobici na hartijama od vrijednosti</t>
  </si>
  <si>
    <t>1. Nerealizovani gubici na hartijama od vrijednosti</t>
  </si>
  <si>
    <t>2. Nerealizovani gubici po osnovu kursnih razlika na monetarnim sredstvima, osim na hartijama od vrijednosti</t>
  </si>
  <si>
    <t>3. Nerealizovani gubici po osnovu kursnih razlika na hartijama od vrijednosti</t>
  </si>
  <si>
    <t>4. Nerealizovani gubici po osnovu derivata</t>
  </si>
  <si>
    <t>Obična zarada po akciji</t>
  </si>
  <si>
    <t>Razrijeđena zarada po akciji</t>
  </si>
  <si>
    <t>BILANS TOKOVA GOTOVINE</t>
  </si>
  <si>
    <t>(Izvjestaj o tokovima gotovine)</t>
  </si>
  <si>
    <t>OPIS</t>
  </si>
  <si>
    <t>Iznos</t>
  </si>
  <si>
    <t>2. Prilivi po osnovu dividendi</t>
  </si>
  <si>
    <t>3. Prilivi po osnovu kamata</t>
  </si>
  <si>
    <t>5. Ostali prilivi od operativnih aktivnosti</t>
  </si>
  <si>
    <t>1. Odlivi po osnovu kupovine ulaganja</t>
  </si>
  <si>
    <t>2. Odlivi po osnovu ulaganja u hartije od vrijednosti</t>
  </si>
  <si>
    <t>3. Odlivi po osnovu ostalih ulaganja</t>
  </si>
  <si>
    <t>4. Odlivi po osnovu naknada društvu za upravljanje</t>
  </si>
  <si>
    <t>5. Odlivi po osnovu rashoda za kamate</t>
  </si>
  <si>
    <t>6. Odlivi po osnovu troškova kupovine i prodaje hartija od vrijednosti</t>
  </si>
  <si>
    <t>7. Odlivi po osnovu naknade eksternom revizoru</t>
  </si>
  <si>
    <t>8. Odlivi po osnovu troškova banke depozitara</t>
  </si>
  <si>
    <t>9. Odlivi po osnovu ostalih rashoda iz operativne aktivnosti</t>
  </si>
  <si>
    <t>10. Odlivi po osnovu poreza na dobit</t>
  </si>
  <si>
    <t>11. Odlivi po osnovu ostalih rashoda</t>
  </si>
  <si>
    <t>III- Neto priliv gotovine iz poslovnih aktivnosti (401-407)</t>
  </si>
  <si>
    <t>IV-Neto odliv gotovine iz poslovnih aktivnosti (407-401)</t>
  </si>
  <si>
    <t>1. Prilivi po osnovu izdavanja udjela/emisije akcija</t>
  </si>
  <si>
    <t>2. Odlivi po osnovu otkupa sopstvenih akcija</t>
  </si>
  <si>
    <t>3. Odlivi po osnovu dividendi</t>
  </si>
  <si>
    <t>4. Odlivi po osnovu učešća u dobitku</t>
  </si>
  <si>
    <t>V. Ukupni prilivi gotovine (401+421)</t>
  </si>
  <si>
    <t xml:space="preserve">E. Gotovina na početku perioda </t>
  </si>
  <si>
    <t>Ž. Pozitivne kursne razlike po osnovu preračuna gotovine</t>
  </si>
  <si>
    <t>Z. Negativne kursne razlike po osnovu preračuna gotovine</t>
  </si>
  <si>
    <t xml:space="preserve">IZVJEŠTAJ O PROMJENAMA NETO IMOVINE INVESTICIONOG FONDA </t>
  </si>
  <si>
    <t>(iznos u KM)</t>
  </si>
  <si>
    <t xml:space="preserve">Redni broj </t>
  </si>
  <si>
    <t>Povećanje (smanjenje) neto imovine od poslovanja  fonda (302 do 306)</t>
  </si>
  <si>
    <t>Realizovani dobitak (gubitak) od ulaganja</t>
  </si>
  <si>
    <t>Ukupni nerealizovani dobici (gubici) od ulaganja</t>
  </si>
  <si>
    <t>Revalorizacione rezerve po osnovu finansijskih ulaganja  raspoloživih za prodaju</t>
  </si>
  <si>
    <t>Revalorizacione rezerve po osnovu derivata</t>
  </si>
  <si>
    <t xml:space="preserve">Povećanje  po osnovu izdatih udjela/akcija  fonda </t>
  </si>
  <si>
    <t xml:space="preserve">Smanjenje  po osnovu povlačenja udjela/akcija  fonda </t>
  </si>
  <si>
    <t xml:space="preserve">Neto imovina </t>
  </si>
  <si>
    <t>Na početku perioda</t>
  </si>
  <si>
    <t>Na kraju perioda</t>
  </si>
  <si>
    <t>Broj udjela/akcija fonda u periodu</t>
  </si>
  <si>
    <t>Broj udjela/akcija na početku periodu</t>
  </si>
  <si>
    <t>Izdati udjeli/akcije u toku perioda</t>
  </si>
  <si>
    <t>Povučeni udjeli/akcije u toku perioda</t>
  </si>
  <si>
    <t>Broj udjela/akcija na kraju periodu</t>
  </si>
  <si>
    <t>average</t>
  </si>
  <si>
    <t>Ukupno ostale HOV</t>
  </si>
  <si>
    <t>Ostali dužnički instrumenti</t>
  </si>
  <si>
    <t>Ukupno ostali dužnički instrumenti</t>
  </si>
  <si>
    <t>Ostale HOV (i derivati)</t>
  </si>
  <si>
    <t>A. UKUPNA IMOVINA (002+003+009+016+017)</t>
  </si>
  <si>
    <t>2. Obaveze po osnovu otkupa udjela</t>
  </si>
  <si>
    <t>III - Obaveze prema društvu za upravljanje (030+031)</t>
  </si>
  <si>
    <t>2. Obaveza za ulaznu i izlaznu naknadu</t>
  </si>
  <si>
    <t>IV - Kratkoročne finansijske obaveze (033+034)</t>
  </si>
  <si>
    <t>V. NETO IMOVINA FONDA (001-018)</t>
  </si>
  <si>
    <t>I - Osnovni kapital (044+045)</t>
  </si>
  <si>
    <t>II - Kapitalne rezerve (047+048)</t>
  </si>
  <si>
    <t>III - Revalorizacione rezerve (050 do 052)</t>
  </si>
  <si>
    <t>II - Realizovani dobitak (208 do 210)</t>
  </si>
  <si>
    <t>III - Poslovni rashodi (212 do 218)</t>
  </si>
  <si>
    <t>IV - Realizovani gubitak (220 do 222)</t>
  </si>
  <si>
    <t>2. Realizovani gubitak (211+219-202-207)</t>
  </si>
  <si>
    <t>VI - Finansijski prihodi (226+227)</t>
  </si>
  <si>
    <t>VII - Finansijski rashodi (229+230)</t>
  </si>
  <si>
    <t>2. Realizovani gubitak poslije oporezivanja (232-231+234+235-236)</t>
  </si>
  <si>
    <t>D. NEREALIZOVANI DOBICI I GUBICI
I - Nerealizovani dobici (240 do 244)</t>
  </si>
  <si>
    <t>II - Nerealizovani gubici (246 do 250)</t>
  </si>
  <si>
    <t>2. Ukupni nerealizovani gubitak (245-239)</t>
  </si>
  <si>
    <t>2. Smanjenje neto imovine fonda (238-237+252-251)</t>
  </si>
  <si>
    <t xml:space="preserve">Odnos realizovane dobiti od ulaganja i prosječne neto imovine </t>
  </si>
  <si>
    <t>Stopa prinosa na neto imovinu fonda</t>
  </si>
  <si>
    <t>Klasifikacija*</t>
  </si>
  <si>
    <t>4 (2x3)</t>
  </si>
  <si>
    <t>I - Akcije domaćih izdavalaca</t>
  </si>
  <si>
    <t>1. Redovne akcije</t>
  </si>
  <si>
    <t>3. Akcije zatvorenih investicionih fondova</t>
  </si>
  <si>
    <t>4. Ukupna ulaganja u akcije domaćih izdavalaca</t>
  </si>
  <si>
    <t>II Akcije stranih izdavalaca</t>
  </si>
  <si>
    <t>4. Ukupna ulaganja u akcije stranih izdavalaca</t>
  </si>
  <si>
    <t xml:space="preserve">2. Prioritetne akcije </t>
  </si>
  <si>
    <t>III - Ukupna ulaganja u akcije</t>
  </si>
  <si>
    <t xml:space="preserve">Naziv povezanog lica                                     </t>
  </si>
  <si>
    <t>Neralizovani dobitak (gubitak)</t>
  </si>
  <si>
    <t>I - ULAGANJA U POVEZANA LICA</t>
  </si>
  <si>
    <t>I - Prihodi po osnovu dividendi od ulaganja u povezana lica</t>
  </si>
  <si>
    <t>Red. br.</t>
  </si>
  <si>
    <t>II - Prihodi po osnovu dividendi od ulaganja u povezana lica</t>
  </si>
  <si>
    <t>III - Ukupni prihodi (I+II)</t>
  </si>
  <si>
    <t>Ostala imovina</t>
  </si>
  <si>
    <t>Lice sa licencom</t>
  </si>
  <si>
    <t>Zakonski zastupnik društva za upravljanje investicionim fondom</t>
  </si>
  <si>
    <t>____________________________</t>
  </si>
  <si>
    <t>R</t>
  </si>
  <si>
    <t xml:space="preserve">I - AKCIJE </t>
  </si>
  <si>
    <t>II - Ulaganja fonda (004 do 008)</t>
  </si>
  <si>
    <t>I - Obaveze po osnovu poslovanja fonda (020 do 022)</t>
  </si>
  <si>
    <t>2. Obaveze po osovu ulaganja u repo poslove</t>
  </si>
  <si>
    <t>3. Ostale obaveze iz poslovanja</t>
  </si>
  <si>
    <t>3. Obaveze za učešće u dobitku</t>
  </si>
  <si>
    <t>4. Obaveze za porez na dobit</t>
  </si>
  <si>
    <t>411, 412,  419</t>
  </si>
  <si>
    <t>5. Ostale obaveze iz poslovanja</t>
  </si>
  <si>
    <t>1. Obaveze prema društvu za upravljanje fondom</t>
  </si>
  <si>
    <t>1. Nerealizovani dobici po osnovu finansijskih sredstava po fer vrijednosti kroz bilans uspjeha</t>
  </si>
  <si>
    <t>2. Nerealizovani gubici po osnovu finansijskih sredstava po fer vrijednosti kroz bilans uspjeha</t>
  </si>
  <si>
    <t>3. Ostali realizovani gubici</t>
  </si>
  <si>
    <t>2. Realizovani gubitak prije oporez. (224+228-225) ili (228-225-223)</t>
  </si>
  <si>
    <t>2. Nerealizovani dobici po osnovu kursnih razlika na monetarnim sredstvima, osim na hartijama od vrijednosti</t>
  </si>
  <si>
    <t>3. Nerealizovani dobici po osnovu kursnih razlika na hartijama od vrijednosti</t>
  </si>
  <si>
    <t>4. Nerealizovani dobici po osnovu derivatnih instrumenata zaštite na nekretninama</t>
  </si>
  <si>
    <t>5. Ostali nerealizovani dobici</t>
  </si>
  <si>
    <t>6. Ostali nerealizovani gubici</t>
  </si>
  <si>
    <t xml:space="preserve">A. Novčani tokovi iz poslovnih aktivnosti </t>
  </si>
  <si>
    <t>I-Prilivi gotovine iz poslovnih aktivnosti (402 do 406)</t>
  </si>
  <si>
    <t>1.Prilivi po osnovu prodaje ulaganja</t>
  </si>
  <si>
    <t>4.Prilivi po osnovu refundiranja rashoda</t>
  </si>
  <si>
    <t>II- Odlivi gotovine iz operativnih aktivnosti (408 do 418)</t>
  </si>
  <si>
    <t>B. Tokovi gotovine iz aktivnosti finansiranja</t>
  </si>
  <si>
    <t>2. Prihodi od kamata</t>
  </si>
  <si>
    <t>3. Amortizacija premije (diskonta) po osnovu HOV sa fiksnim rokom dospijeća</t>
  </si>
  <si>
    <r>
      <t>E. VANBILANSNE EVIDENCIJE</t>
    </r>
    <r>
      <rPr>
        <sz val="10"/>
        <rFont val="Calibri"/>
        <family val="2"/>
        <charset val="238"/>
      </rPr>
      <t xml:space="preserve">
1. Vanbilansna aktiva</t>
    </r>
  </si>
  <si>
    <r>
      <t>V - REALIZOVANI DOBITAK I GUBITAK</t>
    </r>
    <r>
      <rPr>
        <sz val="10"/>
        <rFont val="Calibri"/>
        <family val="2"/>
        <charset val="238"/>
      </rPr>
      <t xml:space="preserve">
1. Realizovani dobitak (202+207-211-219)</t>
    </r>
  </si>
  <si>
    <r>
      <t>B. REALIZOVANI DOBITAK I GUBITAK PRIJE OPOREZIVANJA</t>
    </r>
    <r>
      <rPr>
        <sz val="10"/>
        <rFont val="Calibri"/>
        <family val="2"/>
        <charset val="238"/>
      </rPr>
      <t xml:space="preserve">
1. Realizovani dobitak prije oporez. (223+225-228) ili (225-228-224)</t>
    </r>
  </si>
  <si>
    <r>
      <t>G. REALIZOVANI DOBITAK I GUBITAK POSLIJE OPOREZIVANJA</t>
    </r>
    <r>
      <rPr>
        <sz val="10"/>
        <rFont val="Calibri"/>
        <family val="2"/>
        <charset val="238"/>
      </rPr>
      <t xml:space="preserve">
1. Realizovani dobitak poslije oporezivanja (231-232-234-235+236)</t>
    </r>
  </si>
  <si>
    <r>
      <t>Đ. UKUPNI NEREALIZOVANI DOBICI (GUBICI) FONDA</t>
    </r>
    <r>
      <rPr>
        <sz val="10"/>
        <rFont val="Calibri"/>
        <family val="2"/>
        <charset val="238"/>
      </rPr>
      <t xml:space="preserve">
1. Ukupni nerealizovani dobitak (239-245)</t>
    </r>
  </si>
  <si>
    <r>
      <t>E. POVEĆANJE (SMANJENJE) NETO IMOVINE OD POSLOVANJA FONDA</t>
    </r>
    <r>
      <rPr>
        <sz val="10"/>
        <rFont val="Calibri"/>
        <family val="2"/>
        <charset val="238"/>
      </rPr>
      <t xml:space="preserve">
1. Povećanje neto imovine fonda (237-238+251-252)</t>
    </r>
  </si>
  <si>
    <r>
      <t xml:space="preserve">IZVJEŠTAJ O TRANSAKCIJAMA S POVEZANIM LICIMA      </t>
    </r>
    <r>
      <rPr>
        <b/>
        <i/>
        <sz val="10"/>
        <rFont val="Calibri"/>
        <family val="2"/>
        <charset val="238"/>
      </rPr>
      <t xml:space="preserve"> </t>
    </r>
  </si>
  <si>
    <t xml:space="preserve">Neralizovani gubici i dobici po osnovu finansijskih sredstava po fer </t>
  </si>
  <si>
    <t>vrijednosti kroz bilans uspjeha</t>
  </si>
  <si>
    <t>III - Potraživanja (011 do 015)</t>
  </si>
  <si>
    <t>II - Obaveze po osnovu troškova poslovanja (024 do 028)</t>
  </si>
  <si>
    <t>M.P</t>
  </si>
  <si>
    <t>Naziv društva za upravljanje fondom : DUIF "Polara Invest" a.d.Banja Luka</t>
  </si>
  <si>
    <t>DOPT-R-A</t>
  </si>
  <si>
    <t>USBS-R-A</t>
  </si>
  <si>
    <t>2. Prioritetne akcije</t>
  </si>
  <si>
    <t>INVP-R-A</t>
  </si>
  <si>
    <t>IZVJEŠTAJ O STRUKTURI ULAGANJA INVESTICIONOG FONDA - DRUGE HARTIJE OD VRIJEDNOSTI</t>
  </si>
  <si>
    <t>Učećše u  emisiji (%)</t>
  </si>
  <si>
    <t>Druge hartije od vrijednosti domaćih izdavalaca</t>
  </si>
  <si>
    <t>Depozitne potvrde</t>
  </si>
  <si>
    <t>Trezorski zapisi</t>
  </si>
  <si>
    <t>Blagajnički zapisi</t>
  </si>
  <si>
    <t>Komercijalni zapisi</t>
  </si>
  <si>
    <t>Udjeli otvorenih investicionih fondova</t>
  </si>
  <si>
    <t>Ukupna ulaganja u druge hartije od vrijednosti domaćih izdavalaca</t>
  </si>
  <si>
    <t>Druge hartije od vrijednosti stranih izdavalaca</t>
  </si>
  <si>
    <t>Ukupna ulaganja u druge hartije od vrijednosti stranih izdavalaca</t>
  </si>
  <si>
    <t>Ukupna ulaganja u druge HOV</t>
  </si>
  <si>
    <t>Udjeli otvorenih IF</t>
  </si>
  <si>
    <t>Ukupno udjeli</t>
  </si>
  <si>
    <r>
      <t>G. KAPITAL (043+046+049+053+054-057</t>
    </r>
    <r>
      <rPr>
        <b/>
        <u/>
        <sz val="10"/>
        <rFont val="Calibri"/>
        <family val="2"/>
      </rPr>
      <t>+</t>
    </r>
    <r>
      <rPr>
        <b/>
        <sz val="10"/>
        <rFont val="Calibri"/>
        <family val="2"/>
      </rPr>
      <t>060)</t>
    </r>
  </si>
  <si>
    <t>Zakonski zastupnik društva za  upravljanje fondom</t>
  </si>
  <si>
    <t xml:space="preserve">Lice sa licencom      </t>
  </si>
  <si>
    <t xml:space="preserve"> _______________________________</t>
  </si>
  <si>
    <t xml:space="preserve">Dana, 28.02.2017. godine     </t>
  </si>
  <si>
    <t xml:space="preserve">                                                                  ____________________</t>
  </si>
  <si>
    <t xml:space="preserve">                                                                          Lice sa licencom</t>
  </si>
  <si>
    <t xml:space="preserve">                                                                    __________________</t>
  </si>
  <si>
    <t xml:space="preserve">                                                                         </t>
  </si>
  <si>
    <t xml:space="preserve">                                                                                        _________________</t>
  </si>
  <si>
    <t xml:space="preserve">                    Zakonski zastupnik društva za </t>
  </si>
  <si>
    <t xml:space="preserve">                           upravljanje fondom</t>
  </si>
  <si>
    <t>Duško Šuka i Njegoš Krajišnik</t>
  </si>
  <si>
    <t>Duško šuka i Njegoš Krajišnik</t>
  </si>
  <si>
    <t>Fer vrijednost prethodni mjesec</t>
  </si>
  <si>
    <t>Fer vrijednost 31.12. predhodne godine</t>
  </si>
  <si>
    <t>pomocna</t>
  </si>
  <si>
    <t xml:space="preserve">                                             _____________________</t>
  </si>
  <si>
    <t>Učešče u vrijednosti imovine fonda (%)</t>
  </si>
  <si>
    <t>Akcije</t>
  </si>
  <si>
    <t>Depoziti i plasmani</t>
  </si>
  <si>
    <t>UKUPNO</t>
  </si>
  <si>
    <t>Bilans stanja - Izvještaj o finansijskom položaju</t>
  </si>
  <si>
    <t>Izvještaj o finansijskim pokazateljima</t>
  </si>
  <si>
    <t>Izvještaj o strukturi ulaganja po vrstama imovine</t>
  </si>
  <si>
    <t>Bilans uspjeha - Izvještaj o ukupnom rezultatu</t>
  </si>
  <si>
    <t>Izvještaj o realizovanim dobicima/gubicima</t>
  </si>
  <si>
    <t>Izvještaj o nerealizovani dobici/gubici</t>
  </si>
  <si>
    <t>Izvještaj o promjenama NVI</t>
  </si>
  <si>
    <t>Izvještaj o transakcije sa povezanim licima</t>
  </si>
  <si>
    <t>Bilans tokova gotovine - Izvještaj o tokovima gotovine</t>
  </si>
  <si>
    <t>Izvještaj o struktura ulaganja obveznice</t>
  </si>
  <si>
    <t>Izvještaj o struktura ulaganja akcije</t>
  </si>
  <si>
    <t>Izvještaj o struktura ulaganja druge hov</t>
  </si>
  <si>
    <t>AGOG</t>
  </si>
  <si>
    <t>MMSP-U-A</t>
  </si>
  <si>
    <t>FTRP-U-A</t>
  </si>
  <si>
    <t>5. Ostala ulaganja</t>
  </si>
  <si>
    <t>B. OBAVEZE (019+023+029+032+035+038+039+040+041)</t>
  </si>
  <si>
    <t>420 do 429 bez 422</t>
  </si>
  <si>
    <t>V - Dugoročne obaveze (036+037)</t>
  </si>
  <si>
    <t>IX-Obaveze po osnovu članstva</t>
  </si>
  <si>
    <t>067</t>
  </si>
  <si>
    <t>3. Neto imovina dobrovoljnog penzijskog fonda/otvoreni investicioni fond</t>
  </si>
  <si>
    <t>068</t>
  </si>
  <si>
    <t>V - Neraspoređena dobit (057+058)</t>
  </si>
  <si>
    <t>VI - Nepokriveni gubitak (060+061)</t>
  </si>
  <si>
    <t>VII - Nerealizovani dobitak/gubitak (063+064)</t>
  </si>
  <si>
    <t>Đ. NETO IMOVINA PO UDJELU/AKCIJI (042/065)</t>
  </si>
  <si>
    <t>Povećanje(smanjenje) neto imovine po osnovu transakcija sa udjelima/akcijama  fonda (308 do 309)</t>
  </si>
  <si>
    <t>Povećanje(smanjenje) neto imovine po osnovu transakcija sa članovima dobrovoljnog penzijskog fonda (311-312)</t>
  </si>
  <si>
    <t>Povećanje po osnovu uplate penzijskih doprinosa dobrovoljnog penzijskog fonda</t>
  </si>
  <si>
    <t>Smanjenje po osnovu isplate penzijskih doprinosa dobrovoljnog penzijskog fonda</t>
  </si>
  <si>
    <t>Objavljene dividende i drugi vidovi raspodjele dobitka i pokriće gubitka</t>
  </si>
  <si>
    <t>Ukupno povećanje (smanjenje) neto imovine fonda (301+-307+-310+-313)</t>
  </si>
  <si>
    <t>2. Prilivi po osnovu uplate penzijskih doprinosa dobrovoljnog penzijskog fonda</t>
  </si>
  <si>
    <t>I-Prilivi gotovine iz aktivnosti finansiranja (422 do 424)</t>
  </si>
  <si>
    <t>3. Prilivi po osnovu zaduživanja</t>
  </si>
  <si>
    <t>II- Odlivi gotovine iz aktivnosti finansiranja (426 do 430)</t>
  </si>
  <si>
    <t>1. Odlivi po osnovu otplate dugova</t>
  </si>
  <si>
    <t>5. Odlivi po osnovu isplate akumuliranih sredstava dobrovoljnog penzijskog fonda</t>
  </si>
  <si>
    <t>III- Neto priliv gotovine iz aktivnosti finansiranja (421-425)</t>
  </si>
  <si>
    <t>IV-Neto odliv gotovine iz aktivnosti finansiranja (425-421)</t>
  </si>
  <si>
    <t>G. Ukupni odlivi gotovine (407+425)</t>
  </si>
  <si>
    <t>D. NETO PRILIV GOTOVINE (433-434)</t>
  </si>
  <si>
    <t>Đ. NETO ODLIV GOTOVINE (434-433)</t>
  </si>
  <si>
    <t>I.GOTOVINA NA KRAJU OBRAČUNSKOG PERIODA (437+435-436+438-439)</t>
  </si>
  <si>
    <t xml:space="preserve">                                                                        Lice sa licencom          </t>
  </si>
  <si>
    <t xml:space="preserve">                                         M.P</t>
  </si>
  <si>
    <t xml:space="preserve">           Adrijana Kršić, SR-1282/18</t>
  </si>
  <si>
    <t xml:space="preserve">                    Adrijana Kršić, SR-1282/18</t>
  </si>
  <si>
    <t xml:space="preserve">Naziv fonda: Akcijski ZIF "Jahorina Koin" A.D. Pale-u preoblikovanju    </t>
  </si>
  <si>
    <t>Registarski broj fonda:089-REG-07-000 433</t>
  </si>
  <si>
    <t>Matični broj društva za upravljanje fondom: 01937006</t>
  </si>
  <si>
    <t>JIB  društva za upravljanje fondom: 4401724670007</t>
  </si>
  <si>
    <t>JIB zatvorenog investicionog fonda: 4401817760006</t>
  </si>
  <si>
    <t>Društvo za upravljanje inv.fon. Polara Invest</t>
  </si>
  <si>
    <t>Provizija za upravljanje</t>
  </si>
  <si>
    <t>Naknada za vođenje</t>
  </si>
  <si>
    <t>Naknada Banci Depozitaru</t>
  </si>
  <si>
    <t>Naknada za nadzor</t>
  </si>
  <si>
    <t>Za rad člana NO</t>
  </si>
  <si>
    <t>Centralni registar HOV, B.Luka</t>
  </si>
  <si>
    <t>Komisija za HOV</t>
  </si>
  <si>
    <t>Sabahudin Alađuz</t>
  </si>
  <si>
    <t>Aleksanadr Ljuboja</t>
  </si>
  <si>
    <t>Željko Bogdanić</t>
  </si>
  <si>
    <t>AUTOSERVIS CENTAR AD BANJA LUKA</t>
  </si>
  <si>
    <t>ATSC-R-A</t>
  </si>
  <si>
    <t>AUTORAD AD TREBINJE</t>
  </si>
  <si>
    <t>AUTR-R-A</t>
  </si>
  <si>
    <t>PSC BABIĆ BRČKO</t>
  </si>
  <si>
    <t>BAB9-R-A</t>
  </si>
  <si>
    <t>BH TELEKOM DD SARAJEVO</t>
  </si>
  <si>
    <t>BHTSR</t>
  </si>
  <si>
    <t>BIRAČ AD ZVORNIK - U STEČAJU</t>
  </si>
  <si>
    <t>BIRA-R-A</t>
  </si>
  <si>
    <t>BROD AD SRPSKI BROD - U STEČAJU</t>
  </si>
  <si>
    <t>BROD-R-A</t>
  </si>
  <si>
    <t>DOBOJPUTEVI AD DOBOJ - U STEČAJU</t>
  </si>
  <si>
    <t>MH ERS ZP ELEKTRODISTRIBUCIJA AD PALE</t>
  </si>
  <si>
    <t>EDPL-R-A</t>
  </si>
  <si>
    <t>MH ERS - ELEKTROHERCEGOVINA AD TREBINJE</t>
  </si>
  <si>
    <t>EKHC-R-A</t>
  </si>
  <si>
    <t>MH ERS - HIDROELEKTRANE NA DRINI</t>
  </si>
  <si>
    <t>MH ERS - HIDROELEKTRANE NA VRBASU</t>
  </si>
  <si>
    <t>MH ERS - HIDROELEKTRANE NA TREBIŠNJICI</t>
  </si>
  <si>
    <t>HERCEGOVINAPUTEVI AD TREBINJE</t>
  </si>
  <si>
    <t>HGPT-R-A</t>
  </si>
  <si>
    <t>SWISSLION IAT AD TREBINJE</t>
  </si>
  <si>
    <t>IATR-R-A</t>
  </si>
  <si>
    <t>JUGOPREVOZ AD BILEĆA</t>
  </si>
  <si>
    <t>JGPB-R-A</t>
  </si>
  <si>
    <t>KLIMAKOMERC AD SRPSKO SARAJEVO</t>
  </si>
  <si>
    <t>KLMK-R-A</t>
  </si>
  <si>
    <t>FAMOS FABRIKA KORAN AD PALE - U STEČAJU</t>
  </si>
  <si>
    <t>KORN-R-A</t>
  </si>
  <si>
    <t>DD LASER BRČKO</t>
  </si>
  <si>
    <t>LSR9R</t>
  </si>
  <si>
    <t>MAŠINSTVO AD TESLIĆ - U LIKVIDACIJI</t>
  </si>
  <si>
    <t>MSTV-R-A</t>
  </si>
  <si>
    <t>UTP PANOS AD VIŠEGRAD</t>
  </si>
  <si>
    <t>PANS-R-A</t>
  </si>
  <si>
    <t>PRNJAVOR EKSPRES AD PRNJAVOR</t>
  </si>
  <si>
    <t>PEKS-R-A</t>
  </si>
  <si>
    <t>SRPSKE POŠTE AD BANJA LUKA</t>
  </si>
  <si>
    <t>POST-R-A</t>
  </si>
  <si>
    <t>PRERADA SA HLADNJAČOM AD ZVORNIK - U STEČAJU</t>
  </si>
  <si>
    <t>PSHL-R-A</t>
  </si>
  <si>
    <t>GP RAD AD BIJELJINA</t>
  </si>
  <si>
    <t>RADB-R-A</t>
  </si>
  <si>
    <t>ENERGOINVEST RAOP AD ISTOČNO SARAJEVO</t>
  </si>
  <si>
    <t>RAOP-R-A</t>
  </si>
  <si>
    <t>MH ERS - RITE GACKO</t>
  </si>
  <si>
    <t>RITE-R-A</t>
  </si>
  <si>
    <t>RAFINERIJA NAFTE AD BROD</t>
  </si>
  <si>
    <t>ROMANIJAPUTEVI AD SOKOLAC</t>
  </si>
  <si>
    <t>ROPT-R-A</t>
  </si>
  <si>
    <t>SOKOLAC AD SOKOLAC - U LIKVIDACIJI</t>
  </si>
  <si>
    <t>SKLC-R-A</t>
  </si>
  <si>
    <t>TERMAL AD LOPARE - U STEČAJU</t>
  </si>
  <si>
    <t>TRML-R-A</t>
  </si>
  <si>
    <t>VP UŠĆE BOSNE AD ŠAMAC</t>
  </si>
  <si>
    <t>UNIS-USHA AD VIŠEGRAD</t>
  </si>
  <si>
    <t>USHA-R-A</t>
  </si>
  <si>
    <t>VEZIONICA AD ZVORNIK - U STEČAJU</t>
  </si>
  <si>
    <t>VEZN-R-A</t>
  </si>
  <si>
    <t>VIHOR AD BRATUNAC - U STEČAJU</t>
  </si>
  <si>
    <t>VIHO-R-A</t>
  </si>
  <si>
    <t>ŽITOPROMET DD BRČKO</t>
  </si>
  <si>
    <t>ZTR9-R-B</t>
  </si>
  <si>
    <t>ODP MERKUR BRČKO</t>
  </si>
  <si>
    <t>ZIF BLB PROFIT AD BANJA LUKA</t>
  </si>
  <si>
    <t>BLBP-R-A</t>
  </si>
  <si>
    <t>ZIF INVEST NOVA FOND AD BIJELJINA</t>
  </si>
  <si>
    <t>POLARA INVEST FOND AD BANJA LUKA</t>
  </si>
  <si>
    <t>PLRP-R-A</t>
  </si>
  <si>
    <t>ZMIF u preob. ZEPTER FOND AD BANJA LUKA</t>
  </si>
  <si>
    <t>ZPTP-R-B</t>
  </si>
  <si>
    <t xml:space="preserve">OMIF FUTURE FOND </t>
  </si>
  <si>
    <t xml:space="preserve">OMIF MAXIMUS FOND </t>
  </si>
  <si>
    <t>OMIF INVEST NOVA</t>
  </si>
  <si>
    <t>UNIP-U-A</t>
  </si>
  <si>
    <t>INOP-U-A</t>
  </si>
  <si>
    <t>UKUPNO: 48</t>
  </si>
  <si>
    <t>FINANSIJSKI IZVJEŠTAJI              31.03.2018.</t>
  </si>
  <si>
    <t>na dan 31.03.2018. godine</t>
  </si>
  <si>
    <t>Dana, 16.04.2018.godine                                            Adrijana Kršić, SR-1282/18</t>
  </si>
  <si>
    <t xml:space="preserve">Prethodna 2017 godina </t>
  </si>
  <si>
    <t xml:space="preserve">od 01.01. do 31.03.2018. godine </t>
  </si>
  <si>
    <t>Dana, 16.04.2018.godine                  Adrijana Kršić, SR-1282/18</t>
  </si>
  <si>
    <t>za period  01.01. - 31.03.2018. god.</t>
  </si>
  <si>
    <t xml:space="preserve"> za period od 01.01. do 31.03.2018. godine</t>
  </si>
  <si>
    <t>za period 01.01.-31.03.2018. godine</t>
  </si>
  <si>
    <t>IMOVINE na dan 31.03.2018. godine</t>
  </si>
  <si>
    <t xml:space="preserve">Dana, 16.04.2018.godine                 </t>
  </si>
  <si>
    <t>Dana, 16.04.2018. godine</t>
  </si>
  <si>
    <t>INVESTICIONOG FONDA za period  01.01 - 31.03.2018.godine</t>
  </si>
  <si>
    <t>INVESTICIONOG FONDA  na dan 31.03.2018. godine</t>
  </si>
  <si>
    <t>31.03.2018</t>
  </si>
  <si>
    <t>Na dan 31.03.2018.</t>
  </si>
  <si>
    <t>II- PRIHODI OD POVEZANIH LICA za period od 01.01. do 31.03.2018.</t>
  </si>
  <si>
    <t>III-ISPLATE POVEZANIM LICIMA za period od 01.01.-31.03.2018.</t>
  </si>
</sst>
</file>

<file path=xl/styles.xml><?xml version="1.0" encoding="utf-8"?>
<styleSheet xmlns="http://schemas.openxmlformats.org/spreadsheetml/2006/main">
  <numFmts count="28">
    <numFmt numFmtId="43" formatCode="_-* #,##0.00_-;\-* #,##0.00_-;_-* &quot;-&quot;??_-;_-@_-"/>
    <numFmt numFmtId="164" formatCode="&quot;$&quot;#,##0.00_);\(&quot;$&quot;#,##0.00\)"/>
    <numFmt numFmtId="165" formatCode="_(* #,##0.00_);_(* \(#,##0.00\);_(* &quot;-&quot;??_);_(@_)"/>
    <numFmt numFmtId="166" formatCode="_-* #,##0.00\ _D_i_n_._-;\-* #,##0.00\ _D_i_n_._-;_-* &quot;-&quot;??\ _D_i_n_._-;_-@_-"/>
    <numFmt numFmtId="167" formatCode="_-* #,##0.00\ _K_M_-;\-* #,##0.00\ _K_M_-;_-* &quot;-&quot;??\ _K_M_-;_-@_-"/>
    <numFmt numFmtId="168" formatCode="_(* #,##0_);_(* \(#,##0\);_(* &quot;-&quot;??_);_(@_)"/>
    <numFmt numFmtId="169" formatCode="_(* #,##0.000000_);_(* \(#,##0.000000\);_(* &quot;-&quot;??_);_(@_)"/>
    <numFmt numFmtId="170" formatCode="_(* #,##0.000_);_(* \(#,##0.000\);_(* &quot;-&quot;??_);_(@_)"/>
    <numFmt numFmtId="171" formatCode="_(* #,##0.0000_);_(* \(#,##0.0000\);_(* &quot;-&quot;??_);_(@_)"/>
    <numFmt numFmtId="172" formatCode="#,##0\ _D_i_n_."/>
    <numFmt numFmtId="173" formatCode="#,##0.00\ _D_i_n_."/>
    <numFmt numFmtId="174" formatCode="#,##0.0000\ _D_i_n_."/>
    <numFmt numFmtId="175" formatCode="_-* #,##0.0000\ _K_M_-;\-* #,##0.0000\ _K_M_-;_-* &quot;-&quot;????\ _K_M_-;_-@_-"/>
    <numFmt numFmtId="176" formatCode="_-* #,##0\ _K_M_-;\-* #,##0\ _K_M_-;_-* &quot;-&quot;??\ _K_M_-;_-@_-"/>
    <numFmt numFmtId="177" formatCode="0.0000"/>
    <numFmt numFmtId="178" formatCode="_(* #,##0.00000_);_(* \(#,##0.00000\);_(* &quot;-&quot;??_);_(@_)"/>
    <numFmt numFmtId="179" formatCode="0.00000"/>
    <numFmt numFmtId="180" formatCode="#,##0.00000"/>
    <numFmt numFmtId="181" formatCode="_-* #,##0.00000\ _D_i_n_._-;\-* #,##0.00000\ _D_i_n_._-;_-* &quot;-&quot;??\ _D_i_n_._-;_-@_-"/>
    <numFmt numFmtId="182" formatCode="#,##0.0000"/>
    <numFmt numFmtId="183" formatCode="#,##0.000000"/>
    <numFmt numFmtId="184" formatCode="0.000000"/>
    <numFmt numFmtId="185" formatCode="#,##0.000"/>
    <numFmt numFmtId="186" formatCode="#,##0.0"/>
    <numFmt numFmtId="187" formatCode="_-* #,##0.0000\ _D_i_n_._-;\-* #,##0.0000\ _D_i_n_._-;_-* &quot;-&quot;??\ _D_i_n_._-;_-@_-"/>
    <numFmt numFmtId="188" formatCode="_-* #,##0\ _K_M_-;\-* #,##0\ _K_M_-;_-* &quot;-&quot;\ _K_M_-;_-@_-"/>
    <numFmt numFmtId="189" formatCode="#,##0.0000_ ;\-#,##0.0000\ "/>
    <numFmt numFmtId="190" formatCode="#,##0.000\ _D_i_n_."/>
  </numFmts>
  <fonts count="55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Times New Roman"/>
      <family val="1"/>
      <charset val="238"/>
    </font>
    <font>
      <b/>
      <sz val="10"/>
      <color indexed="8"/>
      <name val="Calibri"/>
      <family val="2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8"/>
      <color rgb="FF000000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404040"/>
      <name val="Calibri"/>
      <family val="2"/>
      <scheme val="minor"/>
    </font>
    <font>
      <b/>
      <u/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FF0000"/>
      <name val="Calibri"/>
      <family val="2"/>
    </font>
    <font>
      <b/>
      <sz val="8"/>
      <color rgb="FFFF0000"/>
      <name val="Calibri"/>
      <family val="2"/>
    </font>
    <font>
      <i/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sz val="10"/>
      <color rgb="FF0070C0"/>
      <name val="Calibri"/>
      <family val="2"/>
      <charset val="238"/>
      <scheme val="minor"/>
    </font>
    <font>
      <b/>
      <u/>
      <sz val="10"/>
      <name val="Calibri"/>
      <family val="2"/>
      <scheme val="minor"/>
    </font>
    <font>
      <sz val="8"/>
      <color rgb="FF404040"/>
      <name val="Arial"/>
      <family val="2"/>
      <charset val="238"/>
    </font>
    <font>
      <sz val="26"/>
      <name val="Times New Roman"/>
      <family val="1"/>
    </font>
    <font>
      <u/>
      <sz val="10"/>
      <color indexed="12"/>
      <name val="Arial"/>
      <family val="2"/>
    </font>
    <font>
      <sz val="12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5">
    <xf numFmtId="0" fontId="0" fillId="0" borderId="0"/>
    <xf numFmtId="165" fontId="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/>
    <xf numFmtId="0" fontId="3" fillId="0" borderId="0"/>
    <xf numFmtId="0" fontId="3" fillId="0" borderId="0"/>
    <xf numFmtId="0" fontId="11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20" fillId="0" borderId="0"/>
    <xf numFmtId="9" fontId="10" fillId="0" borderId="0" applyFont="0" applyFill="0" applyBorder="0" applyAlignment="0" applyProtection="0"/>
    <xf numFmtId="0" fontId="21" fillId="0" borderId="0">
      <alignment horizontal="right" vertical="top"/>
    </xf>
    <xf numFmtId="0" fontId="21" fillId="0" borderId="0">
      <alignment horizontal="left" vertical="top"/>
    </xf>
    <xf numFmtId="0" fontId="21" fillId="0" borderId="0">
      <alignment horizontal="right" vertical="top"/>
    </xf>
    <xf numFmtId="0" fontId="21" fillId="0" borderId="0">
      <alignment horizontal="right" vertical="top"/>
    </xf>
    <xf numFmtId="0" fontId="21" fillId="0" borderId="0">
      <alignment horizontal="right" vertical="top"/>
    </xf>
    <xf numFmtId="0" fontId="21" fillId="0" borderId="0">
      <alignment horizontal="right" vertical="top"/>
    </xf>
    <xf numFmtId="0" fontId="21" fillId="0" borderId="0">
      <alignment horizontal="left" vertical="top"/>
    </xf>
    <xf numFmtId="0" fontId="3" fillId="0" borderId="0"/>
    <xf numFmtId="0" fontId="45" fillId="0" borderId="0" applyNumberFormat="0" applyFill="0" applyBorder="0" applyAlignment="0" applyProtection="0">
      <alignment vertical="top"/>
      <protection locked="0"/>
    </xf>
  </cellStyleXfs>
  <cellXfs count="702">
    <xf numFmtId="0" fontId="0" fillId="0" borderId="0" xfId="0"/>
    <xf numFmtId="0" fontId="22" fillId="3" borderId="0" xfId="44" applyFont="1" applyFill="1"/>
    <xf numFmtId="0" fontId="22" fillId="0" borderId="0" xfId="0" applyFont="1"/>
    <xf numFmtId="0" fontId="22" fillId="0" borderId="0" xfId="32" applyFont="1"/>
    <xf numFmtId="0" fontId="22" fillId="0" borderId="1" xfId="32" applyFont="1" applyBorder="1"/>
    <xf numFmtId="168" fontId="22" fillId="0" borderId="0" xfId="32" applyNumberFormat="1" applyFont="1"/>
    <xf numFmtId="0" fontId="23" fillId="0" borderId="0" xfId="32" applyFont="1" applyBorder="1" applyAlignment="1">
      <alignment horizontal="left"/>
    </xf>
    <xf numFmtId="168" fontId="23" fillId="3" borderId="0" xfId="1" applyNumberFormat="1" applyFont="1" applyFill="1" applyBorder="1" applyAlignment="1">
      <alignment horizontal="center"/>
    </xf>
    <xf numFmtId="14" fontId="22" fillId="0" borderId="0" xfId="32" applyNumberFormat="1" applyFont="1"/>
    <xf numFmtId="0" fontId="22" fillId="0" borderId="0" xfId="32" applyFont="1" applyAlignment="1">
      <alignment vertical="center" wrapText="1"/>
    </xf>
    <xf numFmtId="0" fontId="22" fillId="0" borderId="0" xfId="32" applyFont="1" applyAlignment="1"/>
    <xf numFmtId="0" fontId="22" fillId="0" borderId="0" xfId="32" applyFont="1" applyBorder="1"/>
    <xf numFmtId="0" fontId="22" fillId="0" borderId="0" xfId="32" applyFont="1" applyBorder="1" applyAlignment="1">
      <alignment horizontal="left"/>
    </xf>
    <xf numFmtId="0" fontId="22" fillId="3" borderId="0" xfId="0" applyFont="1" applyFill="1"/>
    <xf numFmtId="0" fontId="22" fillId="3" borderId="0" xfId="32" applyFont="1" applyFill="1"/>
    <xf numFmtId="0" fontId="24" fillId="3" borderId="0" xfId="32" applyFont="1" applyFill="1"/>
    <xf numFmtId="0" fontId="22" fillId="3" borderId="1" xfId="32" applyFont="1" applyFill="1" applyBorder="1" applyAlignment="1">
      <alignment horizontal="center" vertical="center" wrapText="1"/>
    </xf>
    <xf numFmtId="0" fontId="22" fillId="3" borderId="1" xfId="32" applyFont="1" applyFill="1" applyBorder="1" applyAlignment="1">
      <alignment horizontal="center" vertical="top" wrapText="1"/>
    </xf>
    <xf numFmtId="0" fontId="22" fillId="3" borderId="1" xfId="32" applyFont="1" applyFill="1" applyBorder="1" applyAlignment="1">
      <alignment horizontal="center" wrapText="1"/>
    </xf>
    <xf numFmtId="0" fontId="22" fillId="3" borderId="1" xfId="32" applyFont="1" applyFill="1" applyBorder="1" applyAlignment="1">
      <alignment horizontal="left" vertical="center" wrapText="1"/>
    </xf>
    <xf numFmtId="3" fontId="22" fillId="3" borderId="1" xfId="10" applyNumberFormat="1" applyFont="1" applyFill="1" applyBorder="1" applyAlignment="1">
      <alignment horizontal="right" wrapText="1"/>
    </xf>
    <xf numFmtId="171" fontId="22" fillId="3" borderId="1" xfId="1" applyNumberFormat="1" applyFont="1" applyFill="1" applyBorder="1" applyAlignment="1">
      <alignment horizontal="center"/>
    </xf>
    <xf numFmtId="175" fontId="22" fillId="3" borderId="0" xfId="32" applyNumberFormat="1" applyFont="1" applyFill="1"/>
    <xf numFmtId="167" fontId="22" fillId="3" borderId="0" xfId="32" applyNumberFormat="1" applyFont="1" applyFill="1" applyAlignment="1"/>
    <xf numFmtId="0" fontId="22" fillId="0" borderId="0" xfId="0" applyFont="1" applyAlignment="1">
      <alignment horizontal="left"/>
    </xf>
    <xf numFmtId="0" fontId="22" fillId="3" borderId="0" xfId="32" applyFont="1" applyFill="1" applyBorder="1" applyAlignment="1">
      <alignment wrapText="1"/>
    </xf>
    <xf numFmtId="0" fontId="22" fillId="0" borderId="1" xfId="32" applyFont="1" applyBorder="1" applyAlignment="1">
      <alignment horizontal="center"/>
    </xf>
    <xf numFmtId="0" fontId="22" fillId="0" borderId="1" xfId="32" applyFont="1" applyBorder="1" applyAlignment="1">
      <alignment horizontal="center" vertical="center" wrapText="1"/>
    </xf>
    <xf numFmtId="0" fontId="23" fillId="0" borderId="0" xfId="32" applyFont="1" applyAlignment="1">
      <alignment horizontal="left"/>
    </xf>
    <xf numFmtId="0" fontId="22" fillId="0" borderId="0" xfId="32" applyFont="1" applyBorder="1" applyAlignment="1">
      <alignment horizontal="center"/>
    </xf>
    <xf numFmtId="0" fontId="22" fillId="2" borderId="0" xfId="35" applyFont="1" applyFill="1"/>
    <xf numFmtId="0" fontId="22" fillId="2" borderId="0" xfId="35" applyFont="1" applyFill="1" applyAlignment="1">
      <alignment horizontal="center"/>
    </xf>
    <xf numFmtId="0" fontId="22" fillId="0" borderId="0" xfId="35" applyFont="1"/>
    <xf numFmtId="0" fontId="22" fillId="2" borderId="1" xfId="35" applyFont="1" applyFill="1" applyBorder="1" applyAlignment="1">
      <alignment horizontal="center" vertical="center" wrapText="1"/>
    </xf>
    <xf numFmtId="0" fontId="22" fillId="2" borderId="1" xfId="35" applyFont="1" applyFill="1" applyBorder="1" applyAlignment="1">
      <alignment horizontal="center"/>
    </xf>
    <xf numFmtId="0" fontId="23" fillId="2" borderId="1" xfId="35" applyFont="1" applyFill="1" applyBorder="1"/>
    <xf numFmtId="0" fontId="22" fillId="2" borderId="1" xfId="35" applyFont="1" applyFill="1" applyBorder="1" applyAlignment="1">
      <alignment horizontal="center" wrapText="1"/>
    </xf>
    <xf numFmtId="3" fontId="22" fillId="0" borderId="0" xfId="35" applyNumberFormat="1" applyFont="1"/>
    <xf numFmtId="0" fontId="22" fillId="2" borderId="1" xfId="35" applyFont="1" applyFill="1" applyBorder="1" applyAlignment="1">
      <alignment wrapText="1"/>
    </xf>
    <xf numFmtId="0" fontId="23" fillId="2" borderId="1" xfId="35" applyFont="1" applyFill="1" applyBorder="1" applyAlignment="1">
      <alignment wrapText="1"/>
    </xf>
    <xf numFmtId="0" fontId="22" fillId="2" borderId="0" xfId="35" applyFont="1" applyFill="1" applyAlignment="1"/>
    <xf numFmtId="0" fontId="22" fillId="3" borderId="0" xfId="35" applyFont="1" applyFill="1"/>
    <xf numFmtId="0" fontId="22" fillId="3" borderId="0" xfId="35" applyFont="1" applyFill="1" applyAlignment="1">
      <alignment horizontal="center"/>
    </xf>
    <xf numFmtId="0" fontId="23" fillId="3" borderId="0" xfId="35" applyFont="1" applyFill="1" applyAlignment="1">
      <alignment horizontal="center" vertical="center"/>
    </xf>
    <xf numFmtId="0" fontId="22" fillId="3" borderId="0" xfId="35" applyFont="1" applyFill="1" applyAlignment="1">
      <alignment horizontal="center" vertical="center"/>
    </xf>
    <xf numFmtId="0" fontId="22" fillId="3" borderId="1" xfId="35" applyFont="1" applyFill="1" applyBorder="1" applyAlignment="1">
      <alignment horizontal="center" vertical="center" wrapText="1"/>
    </xf>
    <xf numFmtId="0" fontId="22" fillId="3" borderId="1" xfId="35" applyFont="1" applyFill="1" applyBorder="1" applyAlignment="1">
      <alignment horizontal="center"/>
    </xf>
    <xf numFmtId="0" fontId="23" fillId="3" borderId="1" xfId="35" applyFont="1" applyFill="1" applyBorder="1"/>
    <xf numFmtId="0" fontId="22" fillId="3" borderId="1" xfId="35" applyNumberFormat="1" applyFont="1" applyFill="1" applyBorder="1" applyAlignment="1">
      <alignment horizontal="center"/>
    </xf>
    <xf numFmtId="0" fontId="22" fillId="3" borderId="1" xfId="35" applyFont="1" applyFill="1" applyBorder="1"/>
    <xf numFmtId="49" fontId="22" fillId="3" borderId="1" xfId="35" applyNumberFormat="1" applyFont="1" applyFill="1" applyBorder="1" applyAlignment="1">
      <alignment horizontal="center"/>
    </xf>
    <xf numFmtId="0" fontId="22" fillId="3" borderId="1" xfId="35" applyFont="1" applyFill="1" applyBorder="1" applyAlignment="1">
      <alignment horizontal="center" wrapText="1"/>
    </xf>
    <xf numFmtId="0" fontId="22" fillId="3" borderId="1" xfId="35" applyFont="1" applyFill="1" applyBorder="1" applyAlignment="1">
      <alignment vertical="center"/>
    </xf>
    <xf numFmtId="49" fontId="22" fillId="3" borderId="1" xfId="35" applyNumberFormat="1" applyFont="1" applyFill="1" applyBorder="1" applyAlignment="1">
      <alignment horizontal="center" vertical="center"/>
    </xf>
    <xf numFmtId="0" fontId="22" fillId="3" borderId="1" xfId="35" applyFont="1" applyFill="1" applyBorder="1" applyAlignment="1">
      <alignment wrapText="1"/>
    </xf>
    <xf numFmtId="0" fontId="23" fillId="3" borderId="1" xfId="35" applyFont="1" applyFill="1" applyBorder="1" applyAlignment="1">
      <alignment wrapText="1"/>
    </xf>
    <xf numFmtId="0" fontId="22" fillId="3" borderId="1" xfId="35" applyFont="1" applyFill="1" applyBorder="1" applyAlignment="1"/>
    <xf numFmtId="0" fontId="22" fillId="3" borderId="0" xfId="35" applyFont="1" applyFill="1" applyAlignment="1"/>
    <xf numFmtId="0" fontId="23" fillId="2" borderId="0" xfId="35" applyFont="1" applyFill="1" applyAlignment="1">
      <alignment horizontal="center"/>
    </xf>
    <xf numFmtId="0" fontId="23" fillId="2" borderId="0" xfId="35" applyFont="1" applyFill="1" applyAlignment="1">
      <alignment vertical="center"/>
    </xf>
    <xf numFmtId="0" fontId="22" fillId="2" borderId="0" xfId="35" applyFont="1" applyFill="1" applyAlignment="1">
      <alignment vertical="center"/>
    </xf>
    <xf numFmtId="0" fontId="23" fillId="2" borderId="1" xfId="35" applyFont="1" applyFill="1" applyBorder="1" applyAlignment="1">
      <alignment horizontal="center" wrapText="1"/>
    </xf>
    <xf numFmtId="0" fontId="22" fillId="2" borderId="0" xfId="35" applyFont="1" applyFill="1" applyAlignment="1">
      <alignment horizontal="center" wrapText="1"/>
    </xf>
    <xf numFmtId="0" fontId="22" fillId="2" borderId="0" xfId="35" applyFont="1" applyFill="1" applyAlignment="1">
      <alignment wrapText="1"/>
    </xf>
    <xf numFmtId="0" fontId="25" fillId="0" borderId="0" xfId="44" applyFo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6" fillId="0" borderId="4" xfId="0" applyFont="1" applyFill="1" applyBorder="1"/>
    <xf numFmtId="0" fontId="25" fillId="0" borderId="9" xfId="0" applyFont="1" applyFill="1" applyBorder="1"/>
    <xf numFmtId="0" fontId="25" fillId="0" borderId="1" xfId="0" applyFont="1" applyFill="1" applyBorder="1"/>
    <xf numFmtId="0" fontId="26" fillId="0" borderId="1" xfId="0" applyFont="1" applyFill="1" applyBorder="1"/>
    <xf numFmtId="0" fontId="15" fillId="0" borderId="0" xfId="44" applyFont="1"/>
    <xf numFmtId="0" fontId="16" fillId="0" borderId="0" xfId="44" applyFont="1"/>
    <xf numFmtId="0" fontId="17" fillId="0" borderId="0" xfId="44" applyFont="1" applyAlignment="1">
      <alignment horizontal="center"/>
    </xf>
    <xf numFmtId="0" fontId="15" fillId="2" borderId="0" xfId="44" applyFont="1" applyFill="1" applyAlignment="1">
      <alignment horizontal="center"/>
    </xf>
    <xf numFmtId="3" fontId="16" fillId="0" borderId="0" xfId="44" applyNumberFormat="1" applyFont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7" fillId="0" borderId="1" xfId="0" applyFont="1" applyBorder="1"/>
    <xf numFmtId="1" fontId="15" fillId="0" borderId="1" xfId="0" applyNumberFormat="1" applyFont="1" applyBorder="1" applyAlignment="1">
      <alignment horizontal="center"/>
    </xf>
    <xf numFmtId="0" fontId="15" fillId="0" borderId="4" xfId="0" applyFont="1" applyBorder="1"/>
    <xf numFmtId="0" fontId="15" fillId="0" borderId="9" xfId="0" applyFont="1" applyBorder="1"/>
    <xf numFmtId="0" fontId="28" fillId="0" borderId="0" xfId="0" applyFont="1" applyFill="1"/>
    <xf numFmtId="0" fontId="28" fillId="0" borderId="0" xfId="0" applyFont="1" applyFill="1" applyAlignment="1">
      <alignment horizontal="center" vertical="center"/>
    </xf>
    <xf numFmtId="168" fontId="28" fillId="0" borderId="0" xfId="1" applyNumberFormat="1" applyFont="1" applyFill="1" applyAlignment="1">
      <alignment vertical="center"/>
    </xf>
    <xf numFmtId="0" fontId="28" fillId="0" borderId="0" xfId="0" applyFont="1" applyFill="1" applyAlignment="1">
      <alignment horizontal="right"/>
    </xf>
    <xf numFmtId="171" fontId="28" fillId="0" borderId="0" xfId="1" applyNumberFormat="1" applyFont="1" applyFill="1" applyAlignment="1">
      <alignment horizontal="right"/>
    </xf>
    <xf numFmtId="165" fontId="28" fillId="0" borderId="0" xfId="1" applyFont="1" applyFill="1" applyAlignment="1">
      <alignment horizontal="right"/>
    </xf>
    <xf numFmtId="168" fontId="28" fillId="0" borderId="0" xfId="1" applyNumberFormat="1" applyFont="1" applyFill="1" applyAlignment="1">
      <alignment horizontal="right"/>
    </xf>
    <xf numFmtId="0" fontId="29" fillId="0" borderId="0" xfId="0" applyFont="1" applyFill="1"/>
    <xf numFmtId="0" fontId="28" fillId="0" borderId="0" xfId="0" applyFont="1" applyFill="1" applyAlignment="1">
      <alignment horizontal="left" vertical="center"/>
    </xf>
    <xf numFmtId="0" fontId="28" fillId="0" borderId="3" xfId="0" applyFont="1" applyFill="1" applyBorder="1"/>
    <xf numFmtId="168" fontId="29" fillId="0" borderId="1" xfId="1" applyNumberFormat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top"/>
    </xf>
    <xf numFmtId="4" fontId="28" fillId="0" borderId="1" xfId="0" applyNumberFormat="1" applyFont="1" applyFill="1" applyBorder="1" applyAlignment="1">
      <alignment horizontal="right" vertical="top" wrapText="1"/>
    </xf>
    <xf numFmtId="4" fontId="30" fillId="0" borderId="1" xfId="0" applyNumberFormat="1" applyFont="1" applyFill="1" applyBorder="1" applyAlignment="1">
      <alignment horizontal="right" vertical="center" wrapText="1"/>
    </xf>
    <xf numFmtId="4" fontId="28" fillId="0" borderId="1" xfId="1" applyNumberFormat="1" applyFont="1" applyFill="1" applyBorder="1" applyAlignment="1">
      <alignment horizontal="right" vertical="top" wrapText="1"/>
    </xf>
    <xf numFmtId="169" fontId="28" fillId="0" borderId="3" xfId="1" applyNumberFormat="1" applyFont="1" applyFill="1" applyBorder="1"/>
    <xf numFmtId="4" fontId="29" fillId="0" borderId="1" xfId="1" applyNumberFormat="1" applyFont="1" applyFill="1" applyBorder="1" applyAlignment="1">
      <alignment horizontal="right"/>
    </xf>
    <xf numFmtId="4" fontId="28" fillId="0" borderId="1" xfId="1" applyNumberFormat="1" applyFont="1" applyFill="1" applyBorder="1" applyAlignment="1">
      <alignment horizontal="right" wrapText="1"/>
    </xf>
    <xf numFmtId="3" fontId="28" fillId="0" borderId="1" xfId="1" applyNumberFormat="1" applyFont="1" applyFill="1" applyBorder="1" applyAlignment="1">
      <alignment horizontal="right" vertical="top" wrapText="1"/>
    </xf>
    <xf numFmtId="4" fontId="28" fillId="0" borderId="1" xfId="0" applyNumberFormat="1" applyFont="1" applyFill="1" applyBorder="1" applyAlignment="1">
      <alignment horizontal="right" vertical="center" wrapText="1"/>
    </xf>
    <xf numFmtId="4" fontId="28" fillId="0" borderId="1" xfId="1" applyNumberFormat="1" applyFont="1" applyFill="1" applyBorder="1" applyAlignment="1">
      <alignment horizontal="right" vertical="center" wrapText="1"/>
    </xf>
    <xf numFmtId="4" fontId="29" fillId="0" borderId="1" xfId="1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top" wrapText="1"/>
    </xf>
    <xf numFmtId="4" fontId="28" fillId="0" borderId="1" xfId="1" applyNumberFormat="1" applyFont="1" applyFill="1" applyBorder="1" applyAlignment="1" applyProtection="1">
      <alignment vertical="center"/>
    </xf>
    <xf numFmtId="4" fontId="29" fillId="0" borderId="1" xfId="1" applyNumberFormat="1" applyFont="1" applyFill="1" applyBorder="1" applyAlignment="1" applyProtection="1">
      <alignment horizontal="right" vertical="top"/>
    </xf>
    <xf numFmtId="0" fontId="2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top" wrapText="1"/>
    </xf>
    <xf numFmtId="168" fontId="28" fillId="0" borderId="0" xfId="1" applyNumberFormat="1" applyFont="1" applyFill="1" applyBorder="1" applyAlignment="1">
      <alignment vertical="center" wrapText="1"/>
    </xf>
    <xf numFmtId="1" fontId="28" fillId="0" borderId="0" xfId="0" applyNumberFormat="1" applyFont="1" applyFill="1" applyBorder="1" applyAlignment="1">
      <alignment horizontal="right" vertical="top" wrapText="1"/>
    </xf>
    <xf numFmtId="165" fontId="29" fillId="0" borderId="0" xfId="1" applyFont="1" applyFill="1" applyBorder="1" applyAlignment="1" applyProtection="1">
      <alignment horizontal="right" vertical="top"/>
    </xf>
    <xf numFmtId="168" fontId="28" fillId="0" borderId="0" xfId="1" applyNumberFormat="1" applyFont="1" applyFill="1" applyBorder="1" applyAlignment="1">
      <alignment horizontal="right" vertical="top" wrapText="1"/>
    </xf>
    <xf numFmtId="169" fontId="28" fillId="0" borderId="0" xfId="1" applyNumberFormat="1" applyFont="1" applyFill="1" applyBorder="1"/>
    <xf numFmtId="0" fontId="28" fillId="0" borderId="0" xfId="0" applyFont="1" applyFill="1" applyBorder="1" applyAlignment="1">
      <alignment horizontal="left" vertical="center"/>
    </xf>
    <xf numFmtId="165" fontId="28" fillId="0" borderId="0" xfId="23" applyFont="1" applyFill="1" applyAlignment="1">
      <alignment horizontal="right"/>
    </xf>
    <xf numFmtId="165" fontId="28" fillId="0" borderId="0" xfId="23" applyFont="1" applyFill="1"/>
    <xf numFmtId="0" fontId="28" fillId="0" borderId="0" xfId="0" applyFont="1" applyFill="1" applyAlignment="1">
      <alignment vertical="center"/>
    </xf>
    <xf numFmtId="165" fontId="28" fillId="0" borderId="0" xfId="1" applyFont="1" applyFill="1" applyAlignment="1">
      <alignment horizontal="left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168" fontId="29" fillId="0" borderId="0" xfId="1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/>
    </xf>
    <xf numFmtId="172" fontId="29" fillId="3" borderId="4" xfId="0" applyNumberFormat="1" applyFont="1" applyFill="1" applyBorder="1" applyAlignment="1">
      <alignment horizontal="right" wrapText="1"/>
    </xf>
    <xf numFmtId="173" fontId="29" fillId="3" borderId="4" xfId="0" applyNumberFormat="1" applyFont="1" applyFill="1" applyBorder="1" applyAlignment="1">
      <alignment horizontal="right" wrapText="1"/>
    </xf>
    <xf numFmtId="174" fontId="29" fillId="3" borderId="4" xfId="0" applyNumberFormat="1" applyFont="1" applyFill="1" applyBorder="1" applyAlignment="1">
      <alignment horizontal="right" wrapText="1"/>
    </xf>
    <xf numFmtId="172" fontId="29" fillId="3" borderId="10" xfId="0" applyNumberFormat="1" applyFont="1" applyFill="1" applyBorder="1" applyAlignment="1">
      <alignment horizontal="right" wrapText="1"/>
    </xf>
    <xf numFmtId="173" fontId="29" fillId="3" borderId="10" xfId="0" applyNumberFormat="1" applyFont="1" applyFill="1" applyBorder="1" applyAlignment="1">
      <alignment horizontal="right" wrapText="1"/>
    </xf>
    <xf numFmtId="174" fontId="29" fillId="3" borderId="10" xfId="0" applyNumberFormat="1" applyFont="1" applyFill="1" applyBorder="1" applyAlignment="1">
      <alignment horizontal="right" wrapText="1"/>
    </xf>
    <xf numFmtId="173" fontId="29" fillId="3" borderId="9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left"/>
    </xf>
    <xf numFmtId="0" fontId="22" fillId="3" borderId="0" xfId="35" applyFont="1" applyFill="1" applyAlignment="1">
      <alignment horizontal="center"/>
    </xf>
    <xf numFmtId="0" fontId="22" fillId="3" borderId="0" xfId="35" applyFont="1" applyFill="1" applyAlignment="1">
      <alignment horizontal="center"/>
    </xf>
    <xf numFmtId="0" fontId="29" fillId="3" borderId="1" xfId="35" applyFont="1" applyFill="1" applyBorder="1" applyAlignment="1">
      <alignment horizontal="center"/>
    </xf>
    <xf numFmtId="0" fontId="29" fillId="3" borderId="1" xfId="35" applyFont="1" applyFill="1" applyBorder="1"/>
    <xf numFmtId="0" fontId="29" fillId="3" borderId="1" xfId="35" applyNumberFormat="1" applyFont="1" applyFill="1" applyBorder="1" applyAlignment="1">
      <alignment horizontal="center"/>
    </xf>
    <xf numFmtId="0" fontId="29" fillId="3" borderId="0" xfId="35" applyFont="1" applyFill="1"/>
    <xf numFmtId="49" fontId="29" fillId="3" borderId="1" xfId="35" applyNumberFormat="1" applyFont="1" applyFill="1" applyBorder="1" applyAlignment="1">
      <alignment horizontal="center"/>
    </xf>
    <xf numFmtId="0" fontId="29" fillId="3" borderId="1" xfId="35" applyFont="1" applyFill="1" applyBorder="1" applyAlignment="1">
      <alignment horizontal="center" wrapText="1"/>
    </xf>
    <xf numFmtId="3" fontId="29" fillId="3" borderId="0" xfId="35" applyNumberFormat="1" applyFont="1" applyFill="1"/>
    <xf numFmtId="0" fontId="29" fillId="3" borderId="1" xfId="35" applyFont="1" applyFill="1" applyBorder="1" applyAlignment="1">
      <alignment wrapText="1"/>
    </xf>
    <xf numFmtId="0" fontId="29" fillId="3" borderId="1" xfId="35" applyFont="1" applyFill="1" applyBorder="1" applyAlignment="1"/>
    <xf numFmtId="0" fontId="28" fillId="3" borderId="0" xfId="32" applyFont="1" applyFill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28" fillId="0" borderId="0" xfId="32" applyFont="1" applyBorder="1" applyAlignment="1">
      <alignment horizontal="left"/>
    </xf>
    <xf numFmtId="0" fontId="24" fillId="0" borderId="0" xfId="32" applyFont="1" applyBorder="1" applyAlignment="1">
      <alignment horizontal="left"/>
    </xf>
    <xf numFmtId="0" fontId="22" fillId="0" borderId="0" xfId="32" applyFont="1" applyBorder="1" applyAlignment="1">
      <alignment wrapText="1"/>
    </xf>
    <xf numFmtId="0" fontId="34" fillId="3" borderId="16" xfId="40" applyFont="1" applyFill="1" applyBorder="1" applyAlignment="1">
      <alignment wrapText="1"/>
    </xf>
    <xf numFmtId="165" fontId="34" fillId="3" borderId="16" xfId="1" applyFont="1" applyFill="1" applyBorder="1" applyAlignment="1">
      <alignment horizontal="right" wrapText="1"/>
    </xf>
    <xf numFmtId="4" fontId="34" fillId="3" borderId="16" xfId="1" applyNumberFormat="1" applyFont="1" applyFill="1" applyBorder="1" applyAlignment="1">
      <alignment horizontal="right" wrapText="1"/>
    </xf>
    <xf numFmtId="0" fontId="29" fillId="0" borderId="3" xfId="0" applyFont="1" applyFill="1" applyBorder="1"/>
    <xf numFmtId="169" fontId="29" fillId="0" borderId="3" xfId="1" applyNumberFormat="1" applyFont="1" applyFill="1" applyBorder="1" applyAlignment="1">
      <alignment horizontal="left" vertical="top"/>
    </xf>
    <xf numFmtId="169" fontId="29" fillId="0" borderId="3" xfId="1" applyNumberFormat="1" applyFont="1" applyFill="1" applyBorder="1"/>
    <xf numFmtId="169" fontId="34" fillId="0" borderId="3" xfId="1" applyNumberFormat="1" applyFont="1" applyFill="1" applyBorder="1"/>
    <xf numFmtId="0" fontId="34" fillId="0" borderId="0" xfId="0" applyFont="1" applyFill="1"/>
    <xf numFmtId="168" fontId="29" fillId="3" borderId="1" xfId="1" applyNumberFormat="1" applyFont="1" applyFill="1" applyBorder="1" applyAlignment="1">
      <alignment horizontal="right" wrapText="1"/>
    </xf>
    <xf numFmtId="4" fontId="28" fillId="0" borderId="1" xfId="1" applyNumberFormat="1" applyFont="1" applyFill="1" applyBorder="1" applyAlignment="1" applyProtection="1">
      <alignment horizontal="right" vertical="top"/>
    </xf>
    <xf numFmtId="0" fontId="28" fillId="0" borderId="0" xfId="42" applyFont="1" applyBorder="1" applyAlignment="1">
      <alignment horizontal="right"/>
    </xf>
    <xf numFmtId="167" fontId="22" fillId="3" borderId="0" xfId="32" applyNumberFormat="1" applyFont="1" applyFill="1" applyBorder="1" applyAlignment="1"/>
    <xf numFmtId="0" fontId="22" fillId="3" borderId="2" xfId="35" applyFont="1" applyFill="1" applyBorder="1" applyAlignment="1">
      <alignment horizontal="center"/>
    </xf>
    <xf numFmtId="0" fontId="22" fillId="2" borderId="2" xfId="35" applyFont="1" applyFill="1" applyBorder="1" applyAlignment="1"/>
    <xf numFmtId="0" fontId="22" fillId="3" borderId="0" xfId="35" applyFont="1" applyFill="1" applyAlignment="1">
      <alignment horizontal="right" vertical="top"/>
    </xf>
    <xf numFmtId="0" fontId="28" fillId="3" borderId="0" xfId="35" applyFont="1" applyFill="1" applyAlignment="1">
      <alignment horizontal="right" vertical="top"/>
    </xf>
    <xf numFmtId="0" fontId="22" fillId="3" borderId="0" xfId="32" applyFont="1" applyFill="1" applyBorder="1" applyAlignment="1">
      <alignment horizontal="left"/>
    </xf>
    <xf numFmtId="0" fontId="22" fillId="3" borderId="0" xfId="35" applyFont="1" applyFill="1" applyAlignment="1">
      <alignment vertical="top"/>
    </xf>
    <xf numFmtId="0" fontId="22" fillId="3" borderId="0" xfId="35" applyFont="1" applyFill="1" applyBorder="1" applyAlignment="1">
      <alignment horizontal="center" vertical="top" wrapText="1"/>
    </xf>
    <xf numFmtId="0" fontId="24" fillId="3" borderId="0" xfId="35" applyFont="1" applyFill="1" applyAlignment="1">
      <alignment horizontal="center"/>
    </xf>
    <xf numFmtId="0" fontId="22" fillId="0" borderId="2" xfId="0" applyFont="1" applyBorder="1"/>
    <xf numFmtId="0" fontId="23" fillId="0" borderId="2" xfId="32" applyFont="1" applyBorder="1" applyAlignment="1">
      <alignment horizontal="left"/>
    </xf>
    <xf numFmtId="0" fontId="36" fillId="3" borderId="0" xfId="38" applyFont="1" applyFill="1" applyBorder="1" applyAlignment="1"/>
    <xf numFmtId="0" fontId="22" fillId="3" borderId="0" xfId="35" applyFont="1" applyFill="1" applyBorder="1" applyAlignment="1"/>
    <xf numFmtId="0" fontId="22" fillId="3" borderId="0" xfId="35" applyFont="1" applyFill="1" applyAlignment="1">
      <alignment horizontal="center"/>
    </xf>
    <xf numFmtId="0" fontId="22" fillId="0" borderId="0" xfId="32" applyFont="1" applyBorder="1" applyAlignment="1">
      <alignment horizontal="left"/>
    </xf>
    <xf numFmtId="0" fontId="28" fillId="3" borderId="0" xfId="44" applyFont="1" applyFill="1"/>
    <xf numFmtId="0" fontId="28" fillId="0" borderId="0" xfId="42" applyFont="1"/>
    <xf numFmtId="0" fontId="28" fillId="3" borderId="0" xfId="42" applyFont="1" applyFill="1"/>
    <xf numFmtId="0" fontId="28" fillId="0" borderId="0" xfId="42" applyFont="1" applyAlignment="1">
      <alignment horizontal="center"/>
    </xf>
    <xf numFmtId="0" fontId="28" fillId="3" borderId="1" xfId="42" applyFont="1" applyFill="1" applyBorder="1" applyAlignment="1">
      <alignment horizontal="center" wrapText="1"/>
    </xf>
    <xf numFmtId="0" fontId="28" fillId="3" borderId="1" xfId="42" applyFont="1" applyFill="1" applyBorder="1" applyAlignment="1">
      <alignment horizontal="center" vertical="center" wrapText="1"/>
    </xf>
    <xf numFmtId="0" fontId="28" fillId="3" borderId="1" xfId="42" applyFont="1" applyFill="1" applyBorder="1" applyAlignment="1">
      <alignment horizontal="center" vertical="top" wrapText="1"/>
    </xf>
    <xf numFmtId="0" fontId="29" fillId="3" borderId="1" xfId="42" applyFont="1" applyFill="1" applyBorder="1" applyAlignment="1">
      <alignment horizontal="center" vertical="top" wrapText="1"/>
    </xf>
    <xf numFmtId="0" fontId="29" fillId="3" borderId="1" xfId="42" applyFont="1" applyFill="1" applyBorder="1" applyAlignment="1">
      <alignment vertical="top" wrapText="1"/>
    </xf>
    <xf numFmtId="0" fontId="28" fillId="3" borderId="1" xfId="42" applyFont="1" applyFill="1" applyBorder="1" applyAlignment="1">
      <alignment vertical="top" wrapText="1"/>
    </xf>
    <xf numFmtId="165" fontId="28" fillId="0" borderId="0" xfId="1" applyFont="1"/>
    <xf numFmtId="0" fontId="28" fillId="0" borderId="0" xfId="42" applyFont="1" applyAlignment="1">
      <alignment horizontal="right"/>
    </xf>
    <xf numFmtId="0" fontId="28" fillId="0" borderId="0" xfId="42" applyFont="1" applyAlignment="1">
      <alignment horizontal="center" vertical="center"/>
    </xf>
    <xf numFmtId="0" fontId="28" fillId="0" borderId="0" xfId="42" applyFont="1" applyBorder="1" applyAlignment="1">
      <alignment vertical="center"/>
    </xf>
    <xf numFmtId="4" fontId="22" fillId="3" borderId="0" xfId="32" applyNumberFormat="1" applyFont="1" applyFill="1"/>
    <xf numFmtId="167" fontId="22" fillId="3" borderId="0" xfId="32" applyNumberFormat="1" applyFont="1" applyFill="1" applyAlignment="1">
      <alignment horizontal="right"/>
    </xf>
    <xf numFmtId="4" fontId="22" fillId="3" borderId="0" xfId="32" applyNumberFormat="1" applyFont="1" applyFill="1" applyAlignment="1">
      <alignment horizontal="right"/>
    </xf>
    <xf numFmtId="3" fontId="38" fillId="0" borderId="0" xfId="44" applyNumberFormat="1" applyFont="1"/>
    <xf numFmtId="0" fontId="29" fillId="2" borderId="1" xfId="35" applyFont="1" applyFill="1" applyBorder="1" applyAlignment="1">
      <alignment horizontal="center" wrapText="1"/>
    </xf>
    <xf numFmtId="0" fontId="29" fillId="2" borderId="1" xfId="35" applyFont="1" applyFill="1" applyBorder="1" applyAlignment="1">
      <alignment wrapText="1"/>
    </xf>
    <xf numFmtId="0" fontId="28" fillId="3" borderId="0" xfId="0" applyFont="1" applyFill="1"/>
    <xf numFmtId="0" fontId="28" fillId="0" borderId="0" xfId="0" applyFont="1"/>
    <xf numFmtId="0" fontId="28" fillId="3" borderId="0" xfId="0" applyFont="1" applyFill="1" applyAlignment="1"/>
    <xf numFmtId="0" fontId="28" fillId="3" borderId="0" xfId="0" applyFont="1" applyFill="1" applyAlignment="1">
      <alignment vertical="center"/>
    </xf>
    <xf numFmtId="0" fontId="35" fillId="3" borderId="0" xfId="0" applyFont="1" applyFill="1" applyAlignment="1"/>
    <xf numFmtId="176" fontId="28" fillId="3" borderId="0" xfId="3" applyNumberFormat="1" applyFont="1" applyFill="1"/>
    <xf numFmtId="0" fontId="28" fillId="3" borderId="0" xfId="40" applyFont="1" applyFill="1"/>
    <xf numFmtId="0" fontId="28" fillId="3" borderId="1" xfId="40" applyFont="1" applyFill="1" applyBorder="1" applyAlignment="1">
      <alignment horizontal="center" wrapText="1"/>
    </xf>
    <xf numFmtId="176" fontId="28" fillId="3" borderId="1" xfId="3" applyNumberFormat="1" applyFont="1" applyFill="1" applyBorder="1" applyAlignment="1">
      <alignment horizontal="center" wrapText="1"/>
    </xf>
    <xf numFmtId="0" fontId="29" fillId="3" borderId="1" xfId="40" applyFont="1" applyFill="1" applyBorder="1" applyAlignment="1">
      <alignment wrapText="1"/>
    </xf>
    <xf numFmtId="165" fontId="29" fillId="3" borderId="1" xfId="1" applyFont="1" applyFill="1" applyBorder="1" applyAlignment="1">
      <alignment horizontal="right" wrapText="1"/>
    </xf>
    <xf numFmtId="0" fontId="29" fillId="3" borderId="16" xfId="40" applyFont="1" applyFill="1" applyBorder="1" applyAlignment="1">
      <alignment horizontal="center" wrapText="1"/>
    </xf>
    <xf numFmtId="0" fontId="28" fillId="3" borderId="9" xfId="40" applyFont="1" applyFill="1" applyBorder="1" applyAlignment="1">
      <alignment horizontal="center" wrapText="1"/>
    </xf>
    <xf numFmtId="0" fontId="39" fillId="3" borderId="9" xfId="40" applyFont="1" applyFill="1" applyBorder="1" applyAlignment="1">
      <alignment wrapText="1"/>
    </xf>
    <xf numFmtId="168" fontId="39" fillId="3" borderId="9" xfId="1" applyNumberFormat="1" applyFont="1" applyFill="1" applyBorder="1" applyAlignment="1">
      <alignment horizontal="right" wrapText="1"/>
    </xf>
    <xf numFmtId="165" fontId="39" fillId="3" borderId="9" xfId="1" applyFont="1" applyFill="1" applyBorder="1" applyAlignment="1">
      <alignment horizontal="right" wrapText="1"/>
    </xf>
    <xf numFmtId="4" fontId="39" fillId="3" borderId="9" xfId="1" applyNumberFormat="1" applyFont="1" applyFill="1" applyBorder="1" applyAlignment="1">
      <alignment horizontal="right" wrapText="1"/>
    </xf>
    <xf numFmtId="14" fontId="28" fillId="3" borderId="1" xfId="40" applyNumberFormat="1" applyFont="1" applyFill="1" applyBorder="1" applyAlignment="1">
      <alignment horizontal="center" wrapText="1"/>
    </xf>
    <xf numFmtId="0" fontId="28" fillId="3" borderId="1" xfId="40" applyFont="1" applyFill="1" applyBorder="1" applyAlignment="1">
      <alignment wrapText="1"/>
    </xf>
    <xf numFmtId="165" fontId="28" fillId="3" borderId="1" xfId="1" applyFont="1" applyFill="1" applyBorder="1" applyAlignment="1">
      <alignment wrapText="1"/>
    </xf>
    <xf numFmtId="165" fontId="28" fillId="3" borderId="1" xfId="1" applyFont="1" applyFill="1" applyBorder="1" applyAlignment="1" applyProtection="1">
      <alignment horizontal="right" vertical="top" wrapText="1" readingOrder="1"/>
    </xf>
    <xf numFmtId="4" fontId="28" fillId="3" borderId="1" xfId="1" applyNumberFormat="1" applyFont="1" applyFill="1" applyBorder="1" applyAlignment="1">
      <alignment horizontal="right" wrapText="1"/>
    </xf>
    <xf numFmtId="0" fontId="39" fillId="3" borderId="1" xfId="40" applyFont="1" applyFill="1" applyBorder="1" applyAlignment="1">
      <alignment wrapText="1"/>
    </xf>
    <xf numFmtId="165" fontId="39" fillId="3" borderId="1" xfId="1" applyFont="1" applyFill="1" applyBorder="1" applyAlignment="1">
      <alignment horizontal="right" wrapText="1"/>
    </xf>
    <xf numFmtId="165" fontId="39" fillId="3" borderId="1" xfId="1" applyFont="1" applyFill="1" applyBorder="1"/>
    <xf numFmtId="4" fontId="39" fillId="3" borderId="1" xfId="1" applyNumberFormat="1" applyFont="1" applyFill="1" applyBorder="1" applyAlignment="1">
      <alignment horizontal="right" wrapText="1"/>
    </xf>
    <xf numFmtId="0" fontId="29" fillId="3" borderId="1" xfId="40" applyFont="1" applyFill="1" applyBorder="1" applyAlignment="1">
      <alignment horizontal="center" wrapText="1"/>
    </xf>
    <xf numFmtId="168" fontId="39" fillId="3" borderId="1" xfId="1" applyNumberFormat="1" applyFont="1" applyFill="1" applyBorder="1" applyAlignment="1">
      <alignment horizontal="right" wrapText="1"/>
    </xf>
    <xf numFmtId="168" fontId="28" fillId="3" borderId="1" xfId="1" applyNumberFormat="1" applyFont="1" applyFill="1" applyBorder="1" applyAlignment="1">
      <alignment horizontal="right" wrapText="1"/>
    </xf>
    <xf numFmtId="165" fontId="28" fillId="3" borderId="1" xfId="1" applyFont="1" applyFill="1" applyBorder="1" applyAlignment="1">
      <alignment horizontal="right" wrapText="1"/>
    </xf>
    <xf numFmtId="0" fontId="28" fillId="3" borderId="1" xfId="40" applyFont="1" applyFill="1" applyBorder="1" applyAlignment="1">
      <alignment horizontal="center" vertical="top" wrapText="1"/>
    </xf>
    <xf numFmtId="0" fontId="39" fillId="3" borderId="1" xfId="40" applyFont="1" applyFill="1" applyBorder="1" applyAlignment="1">
      <alignment vertical="center" wrapText="1"/>
    </xf>
    <xf numFmtId="0" fontId="28" fillId="3" borderId="1" xfId="40" applyFont="1" applyFill="1" applyBorder="1" applyAlignment="1">
      <alignment vertical="center" wrapText="1"/>
    </xf>
    <xf numFmtId="165" fontId="34" fillId="3" borderId="1" xfId="1" applyFont="1" applyFill="1" applyBorder="1" applyAlignment="1">
      <alignment horizontal="right" wrapText="1"/>
    </xf>
    <xf numFmtId="0" fontId="39" fillId="3" borderId="1" xfId="40" applyFont="1" applyFill="1" applyBorder="1" applyAlignment="1">
      <alignment vertical="top" wrapText="1"/>
    </xf>
    <xf numFmtId="4" fontId="34" fillId="3" borderId="1" xfId="1" applyNumberFormat="1" applyFont="1" applyFill="1" applyBorder="1" applyAlignment="1">
      <alignment horizontal="right" wrapText="1"/>
    </xf>
    <xf numFmtId="168" fontId="28" fillId="3" borderId="0" xfId="1" applyNumberFormat="1" applyFont="1" applyFill="1"/>
    <xf numFmtId="165" fontId="28" fillId="3" borderId="0" xfId="1" applyFont="1" applyFill="1"/>
    <xf numFmtId="165" fontId="28" fillId="3" borderId="0" xfId="40" applyNumberFormat="1" applyFont="1" applyFill="1"/>
    <xf numFmtId="168" fontId="28" fillId="3" borderId="1" xfId="1" applyNumberFormat="1" applyFont="1" applyFill="1" applyBorder="1" applyAlignment="1">
      <alignment vertical="center" wrapText="1"/>
    </xf>
    <xf numFmtId="165" fontId="28" fillId="3" borderId="1" xfId="1" applyFont="1" applyFill="1" applyBorder="1" applyAlignment="1">
      <alignment horizontal="center" wrapText="1"/>
    </xf>
    <xf numFmtId="168" fontId="29" fillId="3" borderId="1" xfId="1" applyNumberFormat="1" applyFont="1" applyFill="1" applyBorder="1" applyAlignment="1">
      <alignment horizontal="center" wrapText="1"/>
    </xf>
    <xf numFmtId="165" fontId="29" fillId="3" borderId="1" xfId="1" applyFont="1" applyFill="1" applyBorder="1" applyAlignment="1">
      <alignment horizontal="center" wrapText="1"/>
    </xf>
    <xf numFmtId="168" fontId="39" fillId="3" borderId="1" xfId="1" applyNumberFormat="1" applyFont="1" applyFill="1" applyBorder="1" applyAlignment="1">
      <alignment horizontal="center" wrapText="1"/>
    </xf>
    <xf numFmtId="165" fontId="39" fillId="3" borderId="1" xfId="1" applyFont="1" applyFill="1" applyBorder="1" applyAlignment="1">
      <alignment horizontal="center" wrapText="1"/>
    </xf>
    <xf numFmtId="168" fontId="28" fillId="3" borderId="1" xfId="1" applyNumberFormat="1" applyFont="1" applyFill="1" applyBorder="1" applyAlignment="1">
      <alignment horizontal="center" wrapText="1"/>
    </xf>
    <xf numFmtId="0" fontId="28" fillId="3" borderId="1" xfId="40" applyFont="1" applyFill="1" applyBorder="1" applyAlignment="1">
      <alignment horizontal="center" vertical="center" wrapText="1"/>
    </xf>
    <xf numFmtId="165" fontId="34" fillId="3" borderId="1" xfId="1" applyFont="1" applyFill="1" applyBorder="1" applyAlignment="1">
      <alignment horizontal="center" wrapText="1"/>
    </xf>
    <xf numFmtId="4" fontId="34" fillId="3" borderId="1" xfId="1" applyNumberFormat="1" applyFont="1" applyFill="1" applyBorder="1" applyAlignment="1">
      <alignment horizontal="center" wrapText="1"/>
    </xf>
    <xf numFmtId="0" fontId="28" fillId="3" borderId="17" xfId="40" applyFont="1" applyFill="1" applyBorder="1" applyAlignment="1"/>
    <xf numFmtId="0" fontId="28" fillId="3" borderId="0" xfId="40" applyFont="1" applyFill="1" applyAlignment="1">
      <alignment horizontal="right"/>
    </xf>
    <xf numFmtId="0" fontId="28" fillId="3" borderId="0" xfId="40" applyFont="1" applyFill="1" applyAlignment="1">
      <alignment vertical="center"/>
    </xf>
    <xf numFmtId="0" fontId="28" fillId="3" borderId="0" xfId="40" applyFont="1" applyFill="1" applyAlignment="1"/>
    <xf numFmtId="0" fontId="28" fillId="3" borderId="0" xfId="38" applyFont="1" applyFill="1" applyAlignment="1">
      <alignment wrapText="1"/>
    </xf>
    <xf numFmtId="176" fontId="40" fillId="3" borderId="2" xfId="3" applyNumberFormat="1" applyFont="1" applyFill="1" applyBorder="1"/>
    <xf numFmtId="0" fontId="40" fillId="3" borderId="0" xfId="40" applyFont="1" applyFill="1"/>
    <xf numFmtId="0" fontId="28" fillId="3" borderId="2" xfId="40" applyFont="1" applyFill="1" applyBorder="1"/>
    <xf numFmtId="176" fontId="40" fillId="3" borderId="0" xfId="3" applyNumberFormat="1" applyFont="1" applyFill="1" applyBorder="1"/>
    <xf numFmtId="0" fontId="28" fillId="3" borderId="0" xfId="40" applyFont="1" applyFill="1" applyBorder="1"/>
    <xf numFmtId="167" fontId="28" fillId="3" borderId="0" xfId="3" applyFont="1" applyFill="1"/>
    <xf numFmtId="16" fontId="28" fillId="0" borderId="4" xfId="0" applyNumberFormat="1" applyFont="1" applyBorder="1" applyAlignment="1">
      <alignment horizontal="center"/>
    </xf>
    <xf numFmtId="0" fontId="28" fillId="0" borderId="4" xfId="0" applyFont="1" applyBorder="1"/>
    <xf numFmtId="3" fontId="28" fillId="0" borderId="4" xfId="0" applyNumberFormat="1" applyFont="1" applyBorder="1"/>
    <xf numFmtId="4" fontId="28" fillId="0" borderId="4" xfId="0" applyNumberFormat="1" applyFont="1" applyBorder="1"/>
    <xf numFmtId="16" fontId="28" fillId="0" borderId="4" xfId="0" applyNumberFormat="1" applyFont="1" applyBorder="1" applyAlignment="1">
      <alignment horizontal="left" vertical="top" wrapText="1"/>
    </xf>
    <xf numFmtId="0" fontId="28" fillId="0" borderId="4" xfId="0" applyFont="1" applyBorder="1" applyAlignment="1">
      <alignment wrapText="1"/>
    </xf>
    <xf numFmtId="4" fontId="28" fillId="0" borderId="4" xfId="0" applyNumberFormat="1" applyFont="1" applyBorder="1" applyAlignment="1">
      <alignment horizontal="right"/>
    </xf>
    <xf numFmtId="0" fontId="28" fillId="0" borderId="0" xfId="32" applyFont="1" applyBorder="1" applyAlignment="1">
      <alignment horizontal="left"/>
    </xf>
    <xf numFmtId="168" fontId="16" fillId="0" borderId="0" xfId="44" applyNumberFormat="1" applyFont="1"/>
    <xf numFmtId="0" fontId="29" fillId="3" borderId="1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top" wrapText="1"/>
    </xf>
    <xf numFmtId="165" fontId="25" fillId="0" borderId="0" xfId="1" applyFont="1"/>
    <xf numFmtId="166" fontId="25" fillId="0" borderId="0" xfId="44" applyNumberFormat="1" applyFont="1"/>
    <xf numFmtId="168" fontId="28" fillId="0" borderId="0" xfId="42" applyNumberFormat="1" applyFont="1"/>
    <xf numFmtId="3" fontId="28" fillId="0" borderId="0" xfId="42" applyNumberFormat="1" applyFont="1"/>
    <xf numFmtId="179" fontId="28" fillId="0" borderId="0" xfId="42" applyNumberFormat="1" applyFont="1"/>
    <xf numFmtId="0" fontId="41" fillId="0" borderId="0" xfId="42" applyFont="1"/>
    <xf numFmtId="181" fontId="28" fillId="0" borderId="0" xfId="42" applyNumberFormat="1" applyFont="1"/>
    <xf numFmtId="0" fontId="22" fillId="0" borderId="0" xfId="0" applyFont="1" applyFill="1"/>
    <xf numFmtId="3" fontId="22" fillId="0" borderId="0" xfId="0" applyNumberFormat="1" applyFont="1" applyFill="1"/>
    <xf numFmtId="0" fontId="2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 vertical="center"/>
    </xf>
    <xf numFmtId="3" fontId="23" fillId="0" borderId="0" xfId="0" applyNumberFormat="1" applyFont="1" applyFill="1" applyAlignment="1">
      <alignment horizontal="center"/>
    </xf>
    <xf numFmtId="3" fontId="28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3" fontId="28" fillId="0" borderId="1" xfId="0" applyNumberFormat="1" applyFont="1" applyFill="1" applyBorder="1" applyAlignment="1">
      <alignment horizontal="center" vertical="top" wrapText="1"/>
    </xf>
    <xf numFmtId="0" fontId="29" fillId="0" borderId="4" xfId="0" applyFont="1" applyFill="1" applyBorder="1" applyAlignment="1">
      <alignment vertical="top" wrapText="1"/>
    </xf>
    <xf numFmtId="0" fontId="22" fillId="0" borderId="1" xfId="0" applyFont="1" applyBorder="1"/>
    <xf numFmtId="4" fontId="28" fillId="0" borderId="1" xfId="0" applyNumberFormat="1" applyFont="1" applyFill="1" applyBorder="1" applyAlignment="1">
      <alignment horizontal="right" vertical="center"/>
    </xf>
    <xf numFmtId="4" fontId="39" fillId="0" borderId="9" xfId="1" applyNumberFormat="1" applyFont="1" applyFill="1" applyBorder="1" applyAlignment="1" applyProtection="1">
      <alignment horizontal="right"/>
    </xf>
    <xf numFmtId="3" fontId="29" fillId="0" borderId="4" xfId="0" applyNumberFormat="1" applyFont="1" applyFill="1" applyBorder="1" applyAlignment="1" applyProtection="1">
      <alignment vertical="top"/>
    </xf>
    <xf numFmtId="4" fontId="39" fillId="0" borderId="9" xfId="1" applyNumberFormat="1" applyFont="1" applyFill="1" applyBorder="1" applyAlignment="1" applyProtection="1"/>
    <xf numFmtId="4" fontId="28" fillId="0" borderId="1" xfId="0" applyNumberFormat="1" applyFont="1" applyFill="1" applyBorder="1" applyAlignment="1" applyProtection="1">
      <alignment horizontal="right" vertical="top"/>
    </xf>
    <xf numFmtId="4" fontId="28" fillId="0" borderId="4" xfId="1" applyNumberFormat="1" applyFont="1" applyFill="1" applyBorder="1" applyAlignment="1" applyProtection="1">
      <alignment horizontal="right" vertical="top"/>
    </xf>
    <xf numFmtId="4" fontId="28" fillId="0" borderId="9" xfId="1" applyNumberFormat="1" applyFont="1" applyFill="1" applyBorder="1" applyAlignment="1" applyProtection="1">
      <alignment horizontal="right" vertical="top"/>
    </xf>
    <xf numFmtId="4" fontId="28" fillId="0" borderId="1" xfId="1" applyNumberFormat="1" applyFont="1" applyFill="1" applyBorder="1" applyAlignment="1">
      <alignment horizontal="left" vertical="top"/>
    </xf>
    <xf numFmtId="0" fontId="22" fillId="0" borderId="0" xfId="0" applyFont="1" applyFill="1" applyAlignment="1">
      <alignment horizontal="left"/>
    </xf>
    <xf numFmtId="0" fontId="22" fillId="0" borderId="0" xfId="32" applyFont="1" applyFill="1" applyBorder="1" applyAlignment="1">
      <alignment horizontal="center"/>
    </xf>
    <xf numFmtId="0" fontId="22" fillId="4" borderId="0" xfId="0" applyFont="1" applyFill="1"/>
    <xf numFmtId="0" fontId="22" fillId="3" borderId="0" xfId="35" applyFont="1" applyFill="1" applyBorder="1" applyAlignment="1">
      <alignment horizontal="center"/>
    </xf>
    <xf numFmtId="0" fontId="22" fillId="3" borderId="0" xfId="35" applyFont="1" applyFill="1" applyBorder="1"/>
    <xf numFmtId="0" fontId="22" fillId="0" borderId="0" xfId="35" applyFont="1" applyFill="1" applyAlignment="1"/>
    <xf numFmtId="0" fontId="22" fillId="0" borderId="0" xfId="35" applyFont="1" applyFill="1" applyBorder="1"/>
    <xf numFmtId="0" fontId="22" fillId="0" borderId="0" xfId="35" applyFont="1" applyFill="1"/>
    <xf numFmtId="169" fontId="28" fillId="0" borderId="0" xfId="1" applyNumberFormat="1" applyFont="1" applyFill="1" applyAlignment="1">
      <alignment horizontal="right"/>
    </xf>
    <xf numFmtId="0" fontId="42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center" vertical="center"/>
    </xf>
    <xf numFmtId="168" fontId="42" fillId="0" borderId="0" xfId="1" applyNumberFormat="1" applyFont="1" applyFill="1" applyAlignment="1">
      <alignment vertical="center"/>
    </xf>
    <xf numFmtId="0" fontId="42" fillId="0" borderId="0" xfId="0" applyFont="1" applyFill="1" applyAlignment="1">
      <alignment horizontal="right"/>
    </xf>
    <xf numFmtId="171" fontId="42" fillId="0" borderId="0" xfId="1" applyNumberFormat="1" applyFont="1" applyFill="1" applyAlignment="1">
      <alignment horizontal="right"/>
    </xf>
    <xf numFmtId="165" fontId="42" fillId="0" borderId="0" xfId="1" applyFont="1" applyFill="1" applyAlignment="1">
      <alignment horizontal="right"/>
    </xf>
    <xf numFmtId="168" fontId="42" fillId="0" borderId="0" xfId="1" applyNumberFormat="1" applyFont="1" applyFill="1" applyAlignment="1">
      <alignment horizontal="right"/>
    </xf>
    <xf numFmtId="169" fontId="42" fillId="0" borderId="0" xfId="1" applyNumberFormat="1" applyFont="1" applyFill="1" applyAlignment="1">
      <alignment horizontal="right"/>
    </xf>
    <xf numFmtId="168" fontId="28" fillId="0" borderId="1" xfId="1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171" fontId="28" fillId="0" borderId="1" xfId="1" applyNumberFormat="1" applyFont="1" applyFill="1" applyBorder="1" applyAlignment="1">
      <alignment horizontal="right" vertical="center" wrapText="1"/>
    </xf>
    <xf numFmtId="165" fontId="28" fillId="0" borderId="1" xfId="1" applyFont="1" applyFill="1" applyBorder="1" applyAlignment="1">
      <alignment horizontal="right" vertical="center" wrapText="1"/>
    </xf>
    <xf numFmtId="168" fontId="28" fillId="0" borderId="1" xfId="1" applyNumberFormat="1" applyFont="1" applyFill="1" applyBorder="1" applyAlignment="1">
      <alignment horizontal="right" vertical="center" wrapText="1"/>
    </xf>
    <xf numFmtId="169" fontId="28" fillId="0" borderId="1" xfId="1" applyNumberFormat="1" applyFont="1" applyFill="1" applyBorder="1" applyAlignment="1">
      <alignment horizontal="right" vertical="center" wrapText="1"/>
    </xf>
    <xf numFmtId="184" fontId="30" fillId="0" borderId="1" xfId="0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top"/>
    </xf>
    <xf numFmtId="4" fontId="28" fillId="0" borderId="1" xfId="1" applyNumberFormat="1" applyFont="1" applyFill="1" applyBorder="1" applyAlignment="1">
      <alignment vertical="center"/>
    </xf>
    <xf numFmtId="3" fontId="28" fillId="0" borderId="1" xfId="0" applyNumberFormat="1" applyFont="1" applyFill="1" applyBorder="1" applyAlignment="1">
      <alignment horizontal="right" vertical="top" wrapText="1"/>
    </xf>
    <xf numFmtId="3" fontId="28" fillId="0" borderId="1" xfId="1" applyNumberFormat="1" applyFont="1" applyFill="1" applyBorder="1" applyAlignment="1">
      <alignment horizontal="left" vertical="top"/>
    </xf>
    <xf numFmtId="182" fontId="28" fillId="0" borderId="1" xfId="1" applyNumberFormat="1" applyFont="1" applyFill="1" applyBorder="1" applyAlignment="1">
      <alignment horizontal="left" vertical="top"/>
    </xf>
    <xf numFmtId="3" fontId="28" fillId="0" borderId="1" xfId="0" applyNumberFormat="1" applyFont="1" applyFill="1" applyBorder="1" applyAlignment="1">
      <alignment horizontal="right" vertical="top"/>
    </xf>
    <xf numFmtId="183" fontId="28" fillId="0" borderId="1" xfId="1" applyNumberFormat="1" applyFont="1" applyFill="1" applyBorder="1" applyAlignment="1">
      <alignment horizontal="left" vertical="top"/>
    </xf>
    <xf numFmtId="184" fontId="28" fillId="0" borderId="1" xfId="1" applyNumberFormat="1" applyFont="1" applyFill="1" applyBorder="1" applyAlignment="1">
      <alignment horizontal="left" vertical="top"/>
    </xf>
    <xf numFmtId="4" fontId="28" fillId="0" borderId="1" xfId="1" applyNumberFormat="1" applyFont="1" applyFill="1" applyBorder="1" applyAlignment="1">
      <alignment vertical="center" wrapText="1"/>
    </xf>
    <xf numFmtId="3" fontId="28" fillId="0" borderId="1" xfId="0" applyNumberFormat="1" applyFont="1" applyFill="1" applyBorder="1" applyAlignment="1">
      <alignment horizontal="right" vertical="center" wrapText="1"/>
    </xf>
    <xf numFmtId="3" fontId="28" fillId="0" borderId="1" xfId="1" applyNumberFormat="1" applyFont="1" applyFill="1" applyBorder="1" applyAlignment="1">
      <alignment horizontal="right" vertical="center" wrapText="1"/>
    </xf>
    <xf numFmtId="182" fontId="28" fillId="0" borderId="1" xfId="1" applyNumberFormat="1" applyFont="1" applyFill="1" applyBorder="1" applyAlignment="1">
      <alignment horizontal="right" vertical="center" wrapText="1"/>
    </xf>
    <xf numFmtId="183" fontId="28" fillId="0" borderId="1" xfId="1" applyNumberFormat="1" applyFont="1" applyFill="1" applyBorder="1" applyAlignment="1">
      <alignment horizontal="right" vertical="center" wrapText="1"/>
    </xf>
    <xf numFmtId="184" fontId="28" fillId="0" borderId="1" xfId="1" applyNumberFormat="1" applyFont="1" applyFill="1" applyBorder="1" applyAlignment="1" applyProtection="1">
      <alignment horizontal="right" vertical="center"/>
    </xf>
    <xf numFmtId="183" fontId="28" fillId="0" borderId="1" xfId="1" applyNumberFormat="1" applyFont="1" applyFill="1" applyBorder="1" applyAlignment="1" applyProtection="1">
      <alignment horizontal="right" vertical="center"/>
    </xf>
    <xf numFmtId="182" fontId="28" fillId="0" borderId="1" xfId="1" applyNumberFormat="1" applyFont="1" applyFill="1" applyBorder="1" applyAlignment="1" applyProtection="1">
      <alignment horizontal="right" vertical="top"/>
    </xf>
    <xf numFmtId="183" fontId="28" fillId="0" borderId="1" xfId="1" applyNumberFormat="1" applyFont="1" applyFill="1" applyBorder="1" applyAlignment="1" applyProtection="1">
      <alignment horizontal="right" vertical="top"/>
    </xf>
    <xf numFmtId="184" fontId="28" fillId="0" borderId="1" xfId="1" applyNumberFormat="1" applyFont="1" applyFill="1" applyBorder="1" applyAlignment="1" applyProtection="1">
      <alignment horizontal="right" vertical="top"/>
    </xf>
    <xf numFmtId="182" fontId="28" fillId="0" borderId="1" xfId="1" applyNumberFormat="1" applyFont="1" applyFill="1" applyBorder="1" applyAlignment="1">
      <alignment horizontal="right" wrapText="1"/>
    </xf>
    <xf numFmtId="183" fontId="28" fillId="0" borderId="1" xfId="1" applyNumberFormat="1" applyFont="1" applyFill="1" applyBorder="1" applyAlignment="1">
      <alignment horizontal="right" wrapText="1"/>
    </xf>
    <xf numFmtId="177" fontId="29" fillId="0" borderId="1" xfId="1" applyNumberFormat="1" applyFont="1" applyFill="1" applyBorder="1" applyAlignment="1" applyProtection="1">
      <alignment horizontal="right" vertical="top"/>
    </xf>
    <xf numFmtId="171" fontId="28" fillId="0" borderId="0" xfId="1" applyNumberFormat="1" applyFont="1" applyFill="1" applyBorder="1" applyAlignment="1">
      <alignment horizontal="right" wrapText="1"/>
    </xf>
    <xf numFmtId="169" fontId="29" fillId="0" borderId="0" xfId="1" applyNumberFormat="1" applyFont="1" applyFill="1" applyBorder="1" applyAlignment="1" applyProtection="1">
      <alignment horizontal="right" vertical="top"/>
    </xf>
    <xf numFmtId="4" fontId="29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Fill="1" applyAlignment="1"/>
    <xf numFmtId="171" fontId="29" fillId="0" borderId="0" xfId="1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2" xfId="0" applyFont="1" applyFill="1" applyBorder="1" applyAlignment="1"/>
    <xf numFmtId="0" fontId="28" fillId="0" borderId="2" xfId="0" applyFont="1" applyFill="1" applyBorder="1" applyAlignment="1">
      <alignment vertical="center"/>
    </xf>
    <xf numFmtId="0" fontId="23" fillId="3" borderId="0" xfId="0" applyFont="1" applyFill="1"/>
    <xf numFmtId="168" fontId="23" fillId="3" borderId="1" xfId="1" applyNumberFormat="1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center" vertical="top" wrapText="1"/>
    </xf>
    <xf numFmtId="169" fontId="23" fillId="3" borderId="1" xfId="1" applyNumberFormat="1" applyFont="1" applyFill="1" applyBorder="1" applyAlignment="1">
      <alignment horizontal="right" wrapText="1"/>
    </xf>
    <xf numFmtId="171" fontId="23" fillId="3" borderId="1" xfId="1" applyNumberFormat="1" applyFont="1" applyFill="1" applyBorder="1" applyAlignment="1">
      <alignment horizontal="right" wrapText="1"/>
    </xf>
    <xf numFmtId="172" fontId="23" fillId="3" borderId="1" xfId="0" applyNumberFormat="1" applyFont="1" applyFill="1" applyBorder="1" applyAlignment="1">
      <alignment horizontal="right" wrapText="1"/>
    </xf>
    <xf numFmtId="172" fontId="22" fillId="3" borderId="1" xfId="0" applyNumberFormat="1" applyFont="1" applyFill="1" applyBorder="1" applyAlignment="1">
      <alignment horizontal="right" wrapText="1"/>
    </xf>
    <xf numFmtId="169" fontId="22" fillId="3" borderId="1" xfId="1" applyNumberFormat="1" applyFont="1" applyFill="1" applyBorder="1" applyAlignment="1">
      <alignment horizontal="right" wrapText="1"/>
    </xf>
    <xf numFmtId="173" fontId="22" fillId="3" borderId="1" xfId="0" applyNumberFormat="1" applyFont="1" applyFill="1" applyBorder="1" applyAlignment="1">
      <alignment horizontal="right" wrapText="1"/>
    </xf>
    <xf numFmtId="174" fontId="22" fillId="3" borderId="1" xfId="0" applyNumberFormat="1" applyFont="1" applyFill="1" applyBorder="1" applyAlignment="1">
      <alignment horizontal="right" wrapText="1"/>
    </xf>
    <xf numFmtId="4" fontId="43" fillId="0" borderId="1" xfId="0" applyNumberFormat="1" applyFont="1" applyFill="1" applyBorder="1" applyAlignment="1">
      <alignment horizontal="right" vertical="center" wrapText="1"/>
    </xf>
    <xf numFmtId="0" fontId="22" fillId="3" borderId="0" xfId="0" applyFont="1" applyFill="1" applyAlignment="1"/>
    <xf numFmtId="0" fontId="22" fillId="3" borderId="0" xfId="0" applyFont="1" applyFill="1" applyAlignment="1">
      <alignment vertical="center"/>
    </xf>
    <xf numFmtId="0" fontId="23" fillId="3" borderId="4" xfId="0" applyFont="1" applyFill="1" applyBorder="1" applyAlignment="1">
      <alignment horizontal="center" vertical="top" wrapText="1"/>
    </xf>
    <xf numFmtId="0" fontId="23" fillId="3" borderId="9" xfId="0" applyFont="1" applyFill="1" applyBorder="1" applyAlignment="1">
      <alignment horizontal="center" vertical="top" wrapText="1"/>
    </xf>
    <xf numFmtId="0" fontId="43" fillId="0" borderId="1" xfId="0" applyFont="1" applyFill="1" applyBorder="1" applyAlignment="1">
      <alignment horizontal="right" vertical="center" wrapText="1"/>
    </xf>
    <xf numFmtId="0" fontId="22" fillId="3" borderId="0" xfId="0" applyFont="1" applyFill="1" applyBorder="1" applyAlignment="1"/>
    <xf numFmtId="0" fontId="27" fillId="0" borderId="0" xfId="0" applyFont="1"/>
    <xf numFmtId="0" fontId="44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6" fillId="0" borderId="0" xfId="0" applyFont="1"/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3" fontId="47" fillId="0" borderId="0" xfId="42" applyNumberFormat="1" applyFont="1"/>
    <xf numFmtId="184" fontId="48" fillId="0" borderId="0" xfId="42" applyNumberFormat="1" applyFont="1"/>
    <xf numFmtId="179" fontId="48" fillId="0" borderId="0" xfId="42" applyNumberFormat="1" applyFont="1"/>
    <xf numFmtId="169" fontId="41" fillId="0" borderId="0" xfId="1" applyNumberFormat="1" applyFont="1"/>
    <xf numFmtId="0" fontId="49" fillId="0" borderId="0" xfId="0" applyFont="1" applyAlignment="1">
      <alignment wrapText="1"/>
    </xf>
    <xf numFmtId="3" fontId="28" fillId="3" borderId="0" xfId="40" applyNumberFormat="1" applyFont="1" applyFill="1"/>
    <xf numFmtId="185" fontId="28" fillId="3" borderId="0" xfId="40" applyNumberFormat="1" applyFont="1" applyFill="1"/>
    <xf numFmtId="186" fontId="28" fillId="3" borderId="0" xfId="40" applyNumberFormat="1" applyFont="1" applyFill="1"/>
    <xf numFmtId="0" fontId="28" fillId="0" borderId="0" xfId="35" applyFont="1" applyFill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2" fillId="0" borderId="0" xfId="32" applyFont="1" applyFill="1" applyBorder="1" applyAlignment="1">
      <alignment horizontal="center" wrapText="1"/>
    </xf>
    <xf numFmtId="0" fontId="29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22" fillId="3" borderId="1" xfId="0" applyFont="1" applyFill="1" applyBorder="1" applyAlignment="1">
      <alignment horizontal="center" vertical="center" wrapText="1"/>
    </xf>
    <xf numFmtId="0" fontId="28" fillId="3" borderId="0" xfId="35" applyFont="1" applyFill="1" applyAlignment="1">
      <alignment horizontal="center"/>
    </xf>
    <xf numFmtId="0" fontId="29" fillId="3" borderId="1" xfId="0" applyFont="1" applyFill="1" applyBorder="1" applyAlignment="1">
      <alignment horizontal="center" vertical="top" wrapText="1"/>
    </xf>
    <xf numFmtId="0" fontId="29" fillId="3" borderId="4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4" fontId="29" fillId="0" borderId="4" xfId="0" applyNumberFormat="1" applyFont="1" applyFill="1" applyBorder="1" applyAlignment="1" applyProtection="1">
      <alignment vertical="top"/>
    </xf>
    <xf numFmtId="3" fontId="28" fillId="0" borderId="4" xfId="0" applyNumberFormat="1" applyFont="1" applyFill="1" applyBorder="1" applyAlignment="1" applyProtection="1">
      <alignment horizontal="right" vertical="top"/>
    </xf>
    <xf numFmtId="165" fontId="28" fillId="0" borderId="1" xfId="1" applyFont="1" applyFill="1" applyBorder="1"/>
    <xf numFmtId="4" fontId="28" fillId="0" borderId="9" xfId="0" applyNumberFormat="1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center" vertical="top" wrapText="1"/>
    </xf>
    <xf numFmtId="0" fontId="28" fillId="0" borderId="0" xfId="35" applyFont="1" applyFill="1" applyAlignment="1">
      <alignment horizontal="right" vertical="top"/>
    </xf>
    <xf numFmtId="0" fontId="22" fillId="0" borderId="0" xfId="44" applyFont="1" applyFill="1"/>
    <xf numFmtId="0" fontId="28" fillId="0" borderId="0" xfId="32" applyFont="1" applyFill="1" applyBorder="1" applyAlignment="1">
      <alignment horizontal="left"/>
    </xf>
    <xf numFmtId="0" fontId="22" fillId="0" borderId="0" xfId="35" applyFont="1" applyFill="1" applyAlignment="1">
      <alignment horizontal="center"/>
    </xf>
    <xf numFmtId="0" fontId="22" fillId="0" borderId="0" xfId="35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172" fontId="22" fillId="0" borderId="1" xfId="0" applyNumberFormat="1" applyFont="1" applyFill="1" applyBorder="1" applyAlignment="1">
      <alignment horizontal="right" wrapText="1"/>
    </xf>
    <xf numFmtId="0" fontId="23" fillId="0" borderId="1" xfId="0" applyFont="1" applyFill="1" applyBorder="1" applyAlignment="1">
      <alignment horizontal="center" vertical="top" wrapText="1"/>
    </xf>
    <xf numFmtId="173" fontId="22" fillId="0" borderId="1" xfId="0" applyNumberFormat="1" applyFont="1" applyFill="1" applyBorder="1" applyAlignment="1">
      <alignment horizontal="right" wrapText="1"/>
    </xf>
    <xf numFmtId="174" fontId="22" fillId="0" borderId="1" xfId="0" applyNumberFormat="1" applyFont="1" applyFill="1" applyBorder="1" applyAlignment="1">
      <alignment horizontal="right" wrapText="1"/>
    </xf>
    <xf numFmtId="169" fontId="28" fillId="0" borderId="1" xfId="0" applyNumberFormat="1" applyFont="1" applyFill="1" applyBorder="1" applyAlignment="1">
      <alignment horizontal="center" vertical="center" wrapText="1"/>
    </xf>
    <xf numFmtId="0" fontId="22" fillId="0" borderId="1" xfId="35" applyFont="1" applyFill="1" applyBorder="1" applyAlignment="1">
      <alignment horizontal="center" vertical="center" wrapText="1"/>
    </xf>
    <xf numFmtId="0" fontId="22" fillId="0" borderId="1" xfId="35" applyFont="1" applyFill="1" applyBorder="1" applyAlignment="1">
      <alignment horizontal="center"/>
    </xf>
    <xf numFmtId="3" fontId="29" fillId="0" borderId="1" xfId="35" applyNumberFormat="1" applyFont="1" applyFill="1" applyBorder="1"/>
    <xf numFmtId="3" fontId="22" fillId="0" borderId="1" xfId="35" applyNumberFormat="1" applyFont="1" applyFill="1" applyBorder="1"/>
    <xf numFmtId="3" fontId="28" fillId="0" borderId="1" xfId="0" applyNumberFormat="1" applyFont="1" applyFill="1" applyBorder="1"/>
    <xf numFmtId="0" fontId="22" fillId="0" borderId="10" xfId="35" applyFont="1" applyFill="1" applyBorder="1"/>
    <xf numFmtId="177" fontId="29" fillId="0" borderId="1" xfId="35" applyNumberFormat="1" applyFont="1" applyFill="1" applyBorder="1"/>
    <xf numFmtId="0" fontId="22" fillId="0" borderId="2" xfId="35" applyFont="1" applyFill="1" applyBorder="1"/>
    <xf numFmtId="3" fontId="29" fillId="0" borderId="1" xfId="35" applyNumberFormat="1" applyFont="1" applyFill="1" applyBorder="1" applyAlignment="1">
      <alignment horizontal="right"/>
    </xf>
    <xf numFmtId="3" fontId="23" fillId="0" borderId="1" xfId="35" applyNumberFormat="1" applyFont="1" applyFill="1" applyBorder="1" applyAlignment="1">
      <alignment horizontal="right"/>
    </xf>
    <xf numFmtId="3" fontId="29" fillId="0" borderId="1" xfId="35" applyNumberFormat="1" applyFont="1" applyFill="1" applyBorder="1" applyAlignment="1">
      <alignment horizontal="right" wrapText="1"/>
    </xf>
    <xf numFmtId="3" fontId="23" fillId="0" borderId="1" xfId="35" applyNumberFormat="1" applyFont="1" applyFill="1" applyBorder="1" applyAlignment="1">
      <alignment horizontal="right" wrapText="1"/>
    </xf>
    <xf numFmtId="3" fontId="22" fillId="0" borderId="1" xfId="35" applyNumberFormat="1" applyFont="1" applyFill="1" applyBorder="1" applyAlignment="1">
      <alignment horizontal="right" wrapText="1"/>
    </xf>
    <xf numFmtId="180" fontId="22" fillId="0" borderId="1" xfId="35" applyNumberFormat="1" applyFont="1" applyFill="1" applyBorder="1"/>
    <xf numFmtId="4" fontId="22" fillId="0" borderId="1" xfId="35" applyNumberFormat="1" applyFont="1" applyFill="1" applyBorder="1"/>
    <xf numFmtId="0" fontId="22" fillId="0" borderId="0" xfId="35" applyFont="1" applyFill="1" applyAlignment="1">
      <alignment horizontal="center" wrapText="1"/>
    </xf>
    <xf numFmtId="0" fontId="22" fillId="0" borderId="2" xfId="35" applyFont="1" applyFill="1" applyBorder="1" applyAlignment="1"/>
    <xf numFmtId="0" fontId="22" fillId="0" borderId="0" xfId="35" applyFont="1" applyFill="1" applyAlignment="1">
      <alignment wrapText="1"/>
    </xf>
    <xf numFmtId="0" fontId="15" fillId="0" borderId="0" xfId="44" applyFont="1" applyFill="1"/>
    <xf numFmtId="0" fontId="15" fillId="0" borderId="0" xfId="44" applyFont="1" applyFill="1" applyAlignment="1">
      <alignment horizontal="right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3" fontId="14" fillId="0" borderId="1" xfId="1" applyNumberFormat="1" applyFont="1" applyFill="1" applyBorder="1"/>
    <xf numFmtId="3" fontId="14" fillId="0" borderId="1" xfId="0" applyNumberFormat="1" applyFont="1" applyFill="1" applyBorder="1"/>
    <xf numFmtId="3" fontId="15" fillId="0" borderId="1" xfId="1" applyNumberFormat="1" applyFont="1" applyFill="1" applyBorder="1"/>
    <xf numFmtId="168" fontId="15" fillId="0" borderId="1" xfId="1" applyNumberFormat="1" applyFont="1" applyFill="1" applyBorder="1"/>
    <xf numFmtId="3" fontId="37" fillId="0" borderId="0" xfId="44" applyNumberFormat="1" applyFont="1" applyFill="1"/>
    <xf numFmtId="0" fontId="28" fillId="0" borderId="0" xfId="35" applyFont="1" applyFill="1" applyBorder="1" applyAlignment="1">
      <alignment horizontal="center" vertical="top"/>
    </xf>
    <xf numFmtId="0" fontId="16" fillId="0" borderId="0" xfId="44" applyFont="1" applyFill="1"/>
    <xf numFmtId="0" fontId="23" fillId="0" borderId="0" xfId="44" applyFont="1" applyFill="1"/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right"/>
    </xf>
    <xf numFmtId="0" fontId="28" fillId="0" borderId="1" xfId="44" applyFont="1" applyFill="1" applyBorder="1"/>
    <xf numFmtId="3" fontId="29" fillId="0" borderId="1" xfId="0" applyNumberFormat="1" applyFont="1" applyFill="1" applyBorder="1"/>
    <xf numFmtId="3" fontId="22" fillId="0" borderId="1" xfId="0" applyNumberFormat="1" applyFont="1" applyFill="1" applyBorder="1"/>
    <xf numFmtId="3" fontId="23" fillId="0" borderId="1" xfId="0" applyNumberFormat="1" applyFont="1" applyFill="1" applyBorder="1"/>
    <xf numFmtId="3" fontId="22" fillId="0" borderId="0" xfId="44" applyNumberFormat="1" applyFont="1" applyFill="1"/>
    <xf numFmtId="0" fontId="24" fillId="0" borderId="0" xfId="35" applyFont="1" applyFill="1" applyAlignment="1">
      <alignment horizontal="center"/>
    </xf>
    <xf numFmtId="0" fontId="24" fillId="0" borderId="0" xfId="44" applyFont="1" applyFill="1"/>
    <xf numFmtId="0" fontId="22" fillId="0" borderId="0" xfId="42" applyFont="1" applyFill="1"/>
    <xf numFmtId="0" fontId="22" fillId="0" borderId="0" xfId="42" applyFont="1" applyFill="1" applyAlignment="1">
      <alignment horizontal="center"/>
    </xf>
    <xf numFmtId="0" fontId="22" fillId="0" borderId="1" xfId="42" applyFont="1" applyFill="1" applyBorder="1" applyAlignment="1">
      <alignment horizontal="center" vertical="center" wrapText="1"/>
    </xf>
    <xf numFmtId="0" fontId="22" fillId="0" borderId="1" xfId="42" applyFont="1" applyFill="1" applyBorder="1" applyAlignment="1">
      <alignment horizontal="center" vertical="top" wrapText="1"/>
    </xf>
    <xf numFmtId="168" fontId="22" fillId="0" borderId="1" xfId="10" applyNumberFormat="1" applyFont="1" applyFill="1" applyBorder="1" applyAlignment="1">
      <alignment horizontal="right" vertical="center" wrapText="1"/>
    </xf>
    <xf numFmtId="3" fontId="50" fillId="0" borderId="1" xfId="0" applyNumberFormat="1" applyFont="1" applyFill="1" applyBorder="1"/>
    <xf numFmtId="178" fontId="22" fillId="0" borderId="1" xfId="43" applyNumberFormat="1" applyFont="1" applyFill="1" applyBorder="1" applyAlignment="1">
      <alignment horizontal="right" vertical="center" wrapText="1"/>
    </xf>
    <xf numFmtId="180" fontId="22" fillId="0" borderId="1" xfId="1" applyNumberFormat="1" applyFont="1" applyFill="1" applyBorder="1" applyAlignment="1">
      <alignment horizontal="right" vertical="center" wrapText="1"/>
    </xf>
    <xf numFmtId="180" fontId="22" fillId="0" borderId="1" xfId="42" applyNumberFormat="1" applyFont="1" applyFill="1" applyBorder="1" applyAlignment="1">
      <alignment horizontal="right"/>
    </xf>
    <xf numFmtId="0" fontId="51" fillId="0" borderId="0" xfId="42" applyFont="1" applyFill="1"/>
    <xf numFmtId="182" fontId="28" fillId="0" borderId="0" xfId="42" applyNumberFormat="1" applyFont="1"/>
    <xf numFmtId="0" fontId="28" fillId="0" borderId="0" xfId="35" applyFont="1" applyFill="1" applyAlignment="1">
      <alignment horizontal="center"/>
    </xf>
    <xf numFmtId="0" fontId="28" fillId="3" borderId="1" xfId="40" applyFont="1" applyFill="1" applyBorder="1" applyAlignment="1">
      <alignment horizontal="center" wrapText="1"/>
    </xf>
    <xf numFmtId="0" fontId="29" fillId="0" borderId="1" xfId="35" applyFont="1" applyFill="1" applyBorder="1" applyAlignment="1">
      <alignment horizontal="center"/>
    </xf>
    <xf numFmtId="0" fontId="29" fillId="0" borderId="1" xfId="35" applyFont="1" applyFill="1" applyBorder="1"/>
    <xf numFmtId="49" fontId="29" fillId="0" borderId="1" xfId="35" applyNumberFormat="1" applyFont="1" applyFill="1" applyBorder="1" applyAlignment="1">
      <alignment horizontal="center"/>
    </xf>
    <xf numFmtId="0" fontId="29" fillId="0" borderId="0" xfId="35" applyFont="1" applyFill="1"/>
    <xf numFmtId="0" fontId="17" fillId="0" borderId="1" xfId="0" applyFont="1" applyBorder="1" applyAlignment="1">
      <alignment horizontal="left" wrapText="1"/>
    </xf>
    <xf numFmtId="0" fontId="25" fillId="0" borderId="4" xfId="0" applyFont="1" applyBorder="1"/>
    <xf numFmtId="0" fontId="25" fillId="0" borderId="1" xfId="0" applyFont="1" applyFill="1" applyBorder="1" applyAlignment="1">
      <alignment wrapText="1"/>
    </xf>
    <xf numFmtId="3" fontId="22" fillId="0" borderId="4" xfId="0" applyNumberFormat="1" applyFont="1" applyFill="1" applyBorder="1"/>
    <xf numFmtId="3" fontId="22" fillId="0" borderId="9" xfId="0" applyNumberFormat="1" applyFont="1" applyFill="1" applyBorder="1"/>
    <xf numFmtId="0" fontId="28" fillId="0" borderId="0" xfId="53" applyFont="1" applyFill="1" applyAlignment="1"/>
    <xf numFmtId="0" fontId="52" fillId="0" borderId="0" xfId="0" applyFont="1" applyFill="1"/>
    <xf numFmtId="3" fontId="25" fillId="0" borderId="1" xfId="1" applyNumberFormat="1" applyFont="1" applyFill="1" applyBorder="1"/>
    <xf numFmtId="3" fontId="22" fillId="0" borderId="1" xfId="1" applyNumberFormat="1" applyFont="1" applyFill="1" applyBorder="1"/>
    <xf numFmtId="3" fontId="29" fillId="2" borderId="1" xfId="0" applyNumberFormat="1" applyFont="1" applyFill="1" applyBorder="1"/>
    <xf numFmtId="3" fontId="22" fillId="2" borderId="1" xfId="0" applyNumberFormat="1" applyFont="1" applyFill="1" applyBorder="1"/>
    <xf numFmtId="3" fontId="23" fillId="2" borderId="1" xfId="0" applyNumberFormat="1" applyFont="1" applyFill="1" applyBorder="1"/>
    <xf numFmtId="3" fontId="52" fillId="0" borderId="1" xfId="0" applyNumberFormat="1" applyFont="1" applyFill="1" applyBorder="1"/>
    <xf numFmtId="168" fontId="28" fillId="0" borderId="1" xfId="10" applyNumberFormat="1" applyFont="1" applyFill="1" applyBorder="1" applyAlignment="1">
      <alignment horizontal="right" vertical="center" wrapText="1"/>
    </xf>
    <xf numFmtId="178" fontId="28" fillId="0" borderId="1" xfId="10" applyNumberFormat="1" applyFont="1" applyFill="1" applyBorder="1" applyAlignment="1">
      <alignment horizontal="right" vertical="center" wrapText="1"/>
    </xf>
    <xf numFmtId="178" fontId="28" fillId="0" borderId="1" xfId="42" applyNumberFormat="1" applyFont="1" applyFill="1" applyBorder="1" applyAlignment="1">
      <alignment horizontal="right" vertical="center" wrapText="1"/>
    </xf>
    <xf numFmtId="181" fontId="28" fillId="0" borderId="1" xfId="1" applyNumberFormat="1" applyFont="1" applyFill="1" applyBorder="1" applyAlignment="1">
      <alignment horizontal="right" vertical="center" wrapText="1"/>
    </xf>
    <xf numFmtId="171" fontId="28" fillId="0" borderId="0" xfId="42" applyNumberFormat="1" applyFont="1"/>
    <xf numFmtId="180" fontId="28" fillId="0" borderId="0" xfId="42" applyNumberFormat="1" applyFont="1"/>
    <xf numFmtId="187" fontId="28" fillId="0" borderId="1" xfId="1" applyNumberFormat="1" applyFont="1" applyFill="1" applyBorder="1" applyAlignment="1">
      <alignment horizontal="right" vertical="center" wrapText="1"/>
    </xf>
    <xf numFmtId="177" fontId="22" fillId="0" borderId="1" xfId="42" applyNumberFormat="1" applyFont="1" applyFill="1" applyBorder="1" applyAlignment="1">
      <alignment horizontal="right" vertical="center" wrapText="1"/>
    </xf>
    <xf numFmtId="177" fontId="23" fillId="0" borderId="1" xfId="42" applyNumberFormat="1" applyFont="1" applyFill="1" applyBorder="1" applyAlignment="1">
      <alignment horizontal="right" vertical="center" wrapText="1"/>
    </xf>
    <xf numFmtId="168" fontId="39" fillId="3" borderId="1" xfId="23" applyNumberFormat="1" applyFont="1" applyFill="1" applyBorder="1" applyAlignment="1">
      <alignment horizontal="right" wrapText="1"/>
    </xf>
    <xf numFmtId="165" fontId="39" fillId="3" borderId="1" xfId="23" applyFont="1" applyFill="1" applyBorder="1" applyAlignment="1">
      <alignment horizontal="right" wrapText="1"/>
    </xf>
    <xf numFmtId="168" fontId="28" fillId="3" borderId="1" xfId="23" applyNumberFormat="1" applyFont="1" applyFill="1" applyBorder="1" applyAlignment="1">
      <alignment horizontal="center" wrapText="1"/>
    </xf>
    <xf numFmtId="165" fontId="28" fillId="3" borderId="1" xfId="23" applyFont="1" applyFill="1" applyBorder="1" applyAlignment="1">
      <alignment horizontal="center" wrapText="1"/>
    </xf>
    <xf numFmtId="188" fontId="54" fillId="5" borderId="1" xfId="0" applyNumberFormat="1" applyFont="1" applyFill="1" applyBorder="1" applyAlignment="1">
      <alignment horizontal="left" vertical="center" wrapText="1"/>
    </xf>
    <xf numFmtId="188" fontId="52" fillId="0" borderId="1" xfId="0" applyNumberFormat="1" applyFont="1" applyBorder="1" applyAlignment="1">
      <alignment horizontal="center" vertical="center"/>
    </xf>
    <xf numFmtId="188" fontId="54" fillId="0" borderId="1" xfId="0" applyNumberFormat="1" applyFont="1" applyFill="1" applyBorder="1" applyAlignment="1">
      <alignment horizontal="left" vertical="center" wrapText="1"/>
    </xf>
    <xf numFmtId="188" fontId="52" fillId="0" borderId="1" xfId="0" applyNumberFormat="1" applyFont="1" applyFill="1" applyBorder="1" applyAlignment="1">
      <alignment horizontal="center" vertical="center"/>
    </xf>
    <xf numFmtId="188" fontId="52" fillId="0" borderId="1" xfId="0" applyNumberFormat="1" applyFont="1" applyBorder="1" applyAlignment="1">
      <alignment vertical="center" wrapText="1"/>
    </xf>
    <xf numFmtId="188" fontId="28" fillId="0" borderId="1" xfId="41" applyNumberFormat="1" applyFont="1" applyBorder="1" applyAlignment="1">
      <alignment vertical="center" wrapText="1"/>
    </xf>
    <xf numFmtId="188" fontId="28" fillId="0" borderId="1" xfId="41" applyNumberFormat="1" applyFont="1" applyBorder="1" applyAlignment="1">
      <alignment horizontal="center" vertical="center" wrapText="1"/>
    </xf>
    <xf numFmtId="188" fontId="28" fillId="0" borderId="1" xfId="41" applyNumberFormat="1" applyFont="1" applyBorder="1" applyAlignment="1">
      <alignment horizontal="center" vertical="center"/>
    </xf>
    <xf numFmtId="188" fontId="28" fillId="0" borderId="4" xfId="41" applyNumberFormat="1" applyFont="1" applyBorder="1" applyAlignment="1">
      <alignment vertical="center" wrapText="1"/>
    </xf>
    <xf numFmtId="188" fontId="28" fillId="0" borderId="4" xfId="41" applyNumberFormat="1" applyFont="1" applyBorder="1" applyAlignment="1">
      <alignment horizontal="center" vertical="center"/>
    </xf>
    <xf numFmtId="0" fontId="28" fillId="0" borderId="1" xfId="41" applyFont="1" applyBorder="1" applyAlignment="1">
      <alignment horizontal="left"/>
    </xf>
    <xf numFmtId="0" fontId="23" fillId="0" borderId="1" xfId="0" applyNumberFormat="1" applyFont="1" applyFill="1" applyBorder="1" applyAlignment="1" applyProtection="1">
      <alignment horizontal="left" vertical="center"/>
    </xf>
    <xf numFmtId="4" fontId="52" fillId="0" borderId="1" xfId="0" applyNumberFormat="1" applyFont="1" applyBorder="1" applyAlignment="1">
      <alignment horizontal="right" vertical="center"/>
    </xf>
    <xf numFmtId="4" fontId="52" fillId="0" borderId="1" xfId="0" applyNumberFormat="1" applyFont="1" applyFill="1" applyBorder="1" applyAlignment="1">
      <alignment horizontal="right" vertical="center"/>
    </xf>
    <xf numFmtId="4" fontId="28" fillId="0" borderId="1" xfId="41" applyNumberFormat="1" applyFont="1" applyBorder="1" applyAlignment="1">
      <alignment horizontal="right" vertical="center"/>
    </xf>
    <xf numFmtId="4" fontId="52" fillId="0" borderId="4" xfId="0" applyNumberFormat="1" applyFont="1" applyFill="1" applyBorder="1" applyAlignment="1">
      <alignment horizontal="right" vertical="center"/>
    </xf>
    <xf numFmtId="4" fontId="0" fillId="0" borderId="9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177" fontId="52" fillId="0" borderId="1" xfId="45" applyNumberFormat="1" applyFont="1" applyFill="1" applyBorder="1" applyAlignment="1">
      <alignment horizontal="right" vertical="center"/>
    </xf>
    <xf numFmtId="177" fontId="52" fillId="0" borderId="1" xfId="0" applyNumberFormat="1" applyFont="1" applyFill="1" applyBorder="1" applyAlignment="1">
      <alignment horizontal="right" vertical="center"/>
    </xf>
    <xf numFmtId="177" fontId="52" fillId="0" borderId="0" xfId="0" applyNumberFormat="1" applyFont="1" applyAlignment="1">
      <alignment horizontal="right" vertical="center"/>
    </xf>
    <xf numFmtId="177" fontId="28" fillId="0" borderId="1" xfId="41" applyNumberFormat="1" applyFont="1" applyBorder="1" applyAlignment="1">
      <alignment horizontal="right" vertical="center"/>
    </xf>
    <xf numFmtId="177" fontId="52" fillId="0" borderId="4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177" fontId="0" fillId="0" borderId="1" xfId="0" applyNumberFormat="1" applyFont="1" applyFill="1" applyBorder="1" applyAlignment="1">
      <alignment horizontal="right" vertical="center"/>
    </xf>
    <xf numFmtId="4" fontId="52" fillId="0" borderId="1" xfId="45" applyNumberFormat="1" applyFont="1" applyFill="1" applyBorder="1" applyAlignment="1">
      <alignment horizontal="right" vertical="center"/>
    </xf>
    <xf numFmtId="4" fontId="52" fillId="0" borderId="0" xfId="0" applyNumberFormat="1" applyFont="1" applyAlignment="1">
      <alignment horizontal="right" vertical="center"/>
    </xf>
    <xf numFmtId="4" fontId="23" fillId="0" borderId="1" xfId="1" applyNumberFormat="1" applyFont="1" applyFill="1" applyBorder="1" applyAlignment="1" applyProtection="1">
      <alignment horizontal="right" vertical="top"/>
    </xf>
    <xf numFmtId="177" fontId="52" fillId="0" borderId="1" xfId="0" applyNumberFormat="1" applyFont="1" applyBorder="1" applyAlignment="1">
      <alignment horizontal="right" vertical="center"/>
    </xf>
    <xf numFmtId="177" fontId="52" fillId="0" borderId="1" xfId="10" applyNumberFormat="1" applyFont="1" applyFill="1" applyBorder="1" applyAlignment="1">
      <alignment horizontal="right" vertical="center"/>
    </xf>
    <xf numFmtId="189" fontId="0" fillId="0" borderId="9" xfId="0" applyNumberFormat="1" applyFont="1" applyFill="1" applyBorder="1" applyAlignment="1">
      <alignment horizontal="right" vertical="center"/>
    </xf>
    <xf numFmtId="189" fontId="0" fillId="0" borderId="1" xfId="0" applyNumberFormat="1" applyFont="1" applyFill="1" applyBorder="1" applyAlignment="1">
      <alignment horizontal="right" vertical="center"/>
    </xf>
    <xf numFmtId="183" fontId="52" fillId="0" borderId="1" xfId="0" applyNumberFormat="1" applyFont="1" applyBorder="1" applyAlignment="1">
      <alignment horizontal="right" vertical="center"/>
    </xf>
    <xf numFmtId="183" fontId="52" fillId="0" borderId="1" xfId="0" applyNumberFormat="1" applyFont="1" applyFill="1" applyBorder="1" applyAlignment="1">
      <alignment horizontal="right" vertical="center"/>
    </xf>
    <xf numFmtId="183" fontId="52" fillId="0" borderId="4" xfId="0" applyNumberFormat="1" applyFont="1" applyFill="1" applyBorder="1" applyAlignment="1">
      <alignment horizontal="right" vertical="center"/>
    </xf>
    <xf numFmtId="183" fontId="0" fillId="0" borderId="9" xfId="0" applyNumberFormat="1" applyFont="1" applyFill="1" applyBorder="1" applyAlignment="1">
      <alignment horizontal="right" vertical="center"/>
    </xf>
    <xf numFmtId="183" fontId="0" fillId="0" borderId="1" xfId="0" applyNumberFormat="1" applyFont="1" applyFill="1" applyBorder="1" applyAlignment="1">
      <alignment horizontal="right" vertical="center"/>
    </xf>
    <xf numFmtId="0" fontId="54" fillId="5" borderId="1" xfId="0" applyFont="1" applyFill="1" applyBorder="1" applyAlignment="1">
      <alignment horizontal="left" vertical="center" wrapText="1"/>
    </xf>
    <xf numFmtId="3" fontId="52" fillId="0" borderId="1" xfId="0" applyNumberFormat="1" applyFont="1" applyBorder="1" applyAlignment="1">
      <alignment horizontal="center" vertical="center"/>
    </xf>
    <xf numFmtId="0" fontId="54" fillId="0" borderId="1" xfId="0" applyFont="1" applyFill="1" applyBorder="1" applyAlignment="1">
      <alignment horizontal="left" wrapText="1"/>
    </xf>
    <xf numFmtId="0" fontId="54" fillId="0" borderId="1" xfId="0" applyFont="1" applyFill="1" applyBorder="1" applyAlignment="1">
      <alignment horizontal="left" vertical="center" wrapText="1"/>
    </xf>
    <xf numFmtId="0" fontId="52" fillId="0" borderId="1" xfId="0" applyFont="1" applyBorder="1" applyAlignment="1">
      <alignment horizontal="left"/>
    </xf>
    <xf numFmtId="0" fontId="54" fillId="0" borderId="1" xfId="0" applyFont="1" applyFill="1" applyBorder="1" applyAlignment="1">
      <alignment horizontal="center" wrapText="1"/>
    </xf>
    <xf numFmtId="0" fontId="54" fillId="5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52" fillId="0" borderId="1" xfId="0" applyNumberFormat="1" applyFont="1" applyBorder="1"/>
    <xf numFmtId="4" fontId="52" fillId="0" borderId="1" xfId="0" applyNumberFormat="1" applyFont="1" applyFill="1" applyBorder="1"/>
    <xf numFmtId="4" fontId="28" fillId="0" borderId="1" xfId="41" applyNumberFormat="1" applyFont="1" applyBorder="1"/>
    <xf numFmtId="4" fontId="1" fillId="0" borderId="1" xfId="0" applyNumberFormat="1" applyFont="1" applyBorder="1"/>
    <xf numFmtId="4" fontId="52" fillId="0" borderId="1" xfId="45" applyNumberFormat="1" applyFont="1" applyFill="1" applyBorder="1" applyAlignment="1">
      <alignment vertical="center"/>
    </xf>
    <xf numFmtId="4" fontId="52" fillId="0" borderId="1" xfId="45" applyNumberFormat="1" applyFont="1" applyFill="1" applyBorder="1"/>
    <xf numFmtId="4" fontId="1" fillId="0" borderId="1" xfId="0" applyNumberFormat="1" applyFont="1" applyFill="1" applyBorder="1"/>
    <xf numFmtId="4" fontId="52" fillId="0" borderId="1" xfId="0" applyNumberFormat="1" applyFont="1" applyBorder="1" applyAlignment="1">
      <alignment vertical="center"/>
    </xf>
    <xf numFmtId="2" fontId="0" fillId="0" borderId="1" xfId="0" applyNumberFormat="1" applyBorder="1"/>
    <xf numFmtId="2" fontId="52" fillId="0" borderId="1" xfId="0" applyNumberFormat="1" applyFont="1" applyBorder="1"/>
    <xf numFmtId="2" fontId="52" fillId="0" borderId="1" xfId="0" applyNumberFormat="1" applyFont="1" applyFill="1" applyBorder="1"/>
    <xf numFmtId="2" fontId="1" fillId="0" borderId="1" xfId="0" applyNumberFormat="1" applyFont="1" applyFill="1" applyBorder="1"/>
    <xf numFmtId="2" fontId="1" fillId="0" borderId="1" xfId="0" applyNumberFormat="1" applyFont="1" applyBorder="1"/>
    <xf numFmtId="16" fontId="28" fillId="0" borderId="4" xfId="0" applyNumberFormat="1" applyFont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32" applyFont="1" applyBorder="1" applyAlignment="1">
      <alignment horizontal="left"/>
    </xf>
    <xf numFmtId="3" fontId="23" fillId="0" borderId="1" xfId="35" applyNumberFormat="1" applyFont="1" applyFill="1" applyBorder="1"/>
    <xf numFmtId="3" fontId="25" fillId="0" borderId="0" xfId="44" applyNumberFormat="1" applyFont="1"/>
    <xf numFmtId="3" fontId="23" fillId="2" borderId="1" xfId="44" applyNumberFormat="1" applyFont="1" applyFill="1" applyBorder="1"/>
    <xf numFmtId="177" fontId="53" fillId="0" borderId="1" xfId="0" applyNumberFormat="1" applyFont="1" applyFill="1" applyBorder="1"/>
    <xf numFmtId="188" fontId="28" fillId="0" borderId="9" xfId="41" applyNumberFormat="1" applyFont="1" applyBorder="1" applyAlignment="1">
      <alignment vertical="center" wrapText="1"/>
    </xf>
    <xf numFmtId="188" fontId="28" fillId="0" borderId="9" xfId="41" applyNumberFormat="1" applyFont="1" applyBorder="1" applyAlignment="1">
      <alignment horizontal="center" vertical="center"/>
    </xf>
    <xf numFmtId="177" fontId="30" fillId="0" borderId="1" xfId="0" applyNumberFormat="1" applyFont="1" applyFill="1" applyBorder="1" applyAlignment="1">
      <alignment horizontal="right" vertical="center" wrapText="1"/>
    </xf>
    <xf numFmtId="190" fontId="29" fillId="3" borderId="9" xfId="0" applyNumberFormat="1" applyFont="1" applyFill="1" applyBorder="1" applyAlignment="1">
      <alignment horizontal="center" vertical="center" wrapText="1"/>
    </xf>
    <xf numFmtId="174" fontId="29" fillId="3" borderId="9" xfId="0" applyNumberFormat="1" applyFont="1" applyFill="1" applyBorder="1" applyAlignment="1">
      <alignment horizontal="center" vertical="center" wrapText="1"/>
    </xf>
    <xf numFmtId="179" fontId="23" fillId="0" borderId="1" xfId="42" applyNumberFormat="1" applyFont="1" applyFill="1" applyBorder="1" applyAlignment="1">
      <alignment horizontal="right" vertical="center" wrapText="1"/>
    </xf>
    <xf numFmtId="171" fontId="50" fillId="0" borderId="1" xfId="1" applyNumberFormat="1" applyFont="1" applyFill="1" applyBorder="1"/>
    <xf numFmtId="182" fontId="52" fillId="0" borderId="1" xfId="0" applyNumberFormat="1" applyFont="1" applyFill="1" applyBorder="1"/>
    <xf numFmtId="0" fontId="28" fillId="0" borderId="0" xfId="53" applyFont="1" applyFill="1" applyAlignment="1">
      <alignment horizontal="left"/>
    </xf>
    <xf numFmtId="0" fontId="45" fillId="0" borderId="0" xfId="54" applyAlignment="1" applyProtection="1"/>
    <xf numFmtId="0" fontId="44" fillId="0" borderId="1" xfId="0" applyFont="1" applyBorder="1" applyAlignment="1">
      <alignment horizontal="center" vertical="center" wrapText="1"/>
    </xf>
    <xf numFmtId="0" fontId="22" fillId="0" borderId="0" xfId="32" applyFont="1" applyFill="1" applyBorder="1" applyAlignment="1">
      <alignment horizontal="center" wrapText="1"/>
    </xf>
    <xf numFmtId="0" fontId="22" fillId="3" borderId="0" xfId="32" applyFont="1" applyFill="1" applyBorder="1" applyAlignment="1">
      <alignment horizontal="center" wrapText="1"/>
    </xf>
    <xf numFmtId="0" fontId="15" fillId="0" borderId="4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8" fillId="0" borderId="0" xfId="44" applyFont="1" applyAlignment="1">
      <alignment horizontal="left"/>
    </xf>
    <xf numFmtId="0" fontId="19" fillId="0" borderId="0" xfId="44" applyFont="1" applyAlignment="1">
      <alignment horizontal="left"/>
    </xf>
    <xf numFmtId="0" fontId="22" fillId="0" borderId="0" xfId="32" applyFont="1" applyFill="1" applyBorder="1" applyAlignment="1">
      <alignment horizontal="center" vertical="top" wrapText="1"/>
    </xf>
    <xf numFmtId="3" fontId="14" fillId="0" borderId="4" xfId="1" applyNumberFormat="1" applyFont="1" applyFill="1" applyBorder="1" applyAlignment="1">
      <alignment horizontal="right"/>
    </xf>
    <xf numFmtId="3" fontId="14" fillId="0" borderId="9" xfId="1" applyNumberFormat="1" applyFont="1" applyFill="1" applyBorder="1" applyAlignment="1">
      <alignment horizontal="right"/>
    </xf>
    <xf numFmtId="1" fontId="15" fillId="0" borderId="4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2" fontId="22" fillId="0" borderId="0" xfId="32" applyNumberFormat="1" applyFont="1" applyFill="1" applyBorder="1" applyAlignment="1">
      <alignment horizontal="center" vertical="center" wrapText="1"/>
    </xf>
    <xf numFmtId="0" fontId="26" fillId="0" borderId="0" xfId="44" applyFont="1" applyAlignment="1">
      <alignment horizontal="center"/>
    </xf>
    <xf numFmtId="0" fontId="25" fillId="0" borderId="0" xfId="44" applyFont="1" applyAlignment="1">
      <alignment horizontal="center"/>
    </xf>
    <xf numFmtId="0" fontId="25" fillId="2" borderId="0" xfId="44" applyFont="1" applyFill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8" fillId="3" borderId="0" xfId="34" applyFont="1" applyFill="1" applyAlignment="1">
      <alignment horizontal="center"/>
    </xf>
    <xf numFmtId="0" fontId="29" fillId="0" borderId="0" xfId="42" applyFont="1" applyBorder="1" applyAlignment="1">
      <alignment horizontal="center"/>
    </xf>
    <xf numFmtId="0" fontId="28" fillId="0" borderId="0" xfId="42" applyFont="1" applyBorder="1" applyAlignment="1">
      <alignment horizontal="center"/>
    </xf>
    <xf numFmtId="0" fontId="29" fillId="0" borderId="0" xfId="42" applyFont="1" applyAlignment="1">
      <alignment horizontal="center"/>
    </xf>
    <xf numFmtId="0" fontId="28" fillId="0" borderId="0" xfId="42" applyFont="1" applyAlignment="1">
      <alignment horizontal="center"/>
    </xf>
    <xf numFmtId="0" fontId="22" fillId="0" borderId="0" xfId="42" applyFont="1" applyFill="1" applyAlignment="1">
      <alignment horizontal="center" vertical="center" wrapText="1"/>
    </xf>
    <xf numFmtId="2" fontId="22" fillId="0" borderId="0" xfId="42" applyNumberFormat="1" applyFont="1" applyFill="1" applyBorder="1" applyAlignment="1">
      <alignment horizontal="center" vertical="center" wrapText="1"/>
    </xf>
    <xf numFmtId="0" fontId="23" fillId="3" borderId="0" xfId="32" applyFont="1" applyFill="1" applyAlignment="1">
      <alignment horizontal="center"/>
    </xf>
    <xf numFmtId="0" fontId="22" fillId="3" borderId="0" xfId="34" applyFont="1" applyFill="1" applyAlignment="1">
      <alignment horizontal="center"/>
    </xf>
    <xf numFmtId="0" fontId="22" fillId="0" borderId="0" xfId="32" applyFont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29" fillId="0" borderId="1" xfId="0" applyFont="1" applyFill="1" applyBorder="1" applyAlignment="1">
      <alignment horizontal="center" vertical="center" textRotation="90" wrapText="1"/>
    </xf>
    <xf numFmtId="168" fontId="28" fillId="0" borderId="1" xfId="1" applyNumberFormat="1" applyFont="1" applyFill="1" applyBorder="1" applyAlignment="1">
      <alignment horizontal="center" vertical="center" wrapText="1"/>
    </xf>
    <xf numFmtId="171" fontId="28" fillId="0" borderId="1" xfId="1" applyNumberFormat="1" applyFont="1" applyFill="1" applyBorder="1" applyAlignment="1">
      <alignment horizontal="center" vertical="center" wrapText="1"/>
    </xf>
    <xf numFmtId="165" fontId="28" fillId="0" borderId="1" xfId="1" applyFont="1" applyFill="1" applyBorder="1" applyAlignment="1">
      <alignment horizontal="center" vertical="center" wrapText="1"/>
    </xf>
    <xf numFmtId="168" fontId="29" fillId="0" borderId="1" xfId="1" applyNumberFormat="1" applyFont="1" applyFill="1" applyBorder="1" applyAlignment="1">
      <alignment horizontal="center" vertical="center" textRotation="90" wrapText="1"/>
    </xf>
    <xf numFmtId="169" fontId="28" fillId="0" borderId="1" xfId="1" applyNumberFormat="1" applyFont="1" applyFill="1" applyBorder="1" applyAlignment="1">
      <alignment horizontal="center" vertical="center" wrapText="1"/>
    </xf>
    <xf numFmtId="0" fontId="28" fillId="0" borderId="0" xfId="32" applyFont="1" applyFill="1" applyBorder="1" applyAlignment="1">
      <alignment horizontal="center" wrapText="1"/>
    </xf>
    <xf numFmtId="0" fontId="28" fillId="0" borderId="0" xfId="32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28" fillId="0" borderId="0" xfId="35" applyFont="1" applyFill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left" vertical="top" wrapText="1"/>
    </xf>
    <xf numFmtId="0" fontId="28" fillId="3" borderId="0" xfId="35" applyFont="1" applyFill="1" applyAlignment="1">
      <alignment horizontal="center"/>
    </xf>
    <xf numFmtId="0" fontId="22" fillId="3" borderId="1" xfId="0" applyFont="1" applyFill="1" applyBorder="1" applyAlignment="1">
      <alignment horizontal="left" vertical="top" wrapText="1"/>
    </xf>
    <xf numFmtId="0" fontId="22" fillId="3" borderId="6" xfId="0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23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22" fillId="0" borderId="4" xfId="0" applyFont="1" applyBorder="1" applyAlignment="1">
      <alignment horizontal="center" vertical="center" textRotation="90" wrapText="1"/>
    </xf>
    <xf numFmtId="0" fontId="22" fillId="0" borderId="9" xfId="0" applyFont="1" applyBorder="1" applyAlignment="1">
      <alignment horizontal="center" vertical="center" textRotation="90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textRotation="90" wrapText="1"/>
    </xf>
    <xf numFmtId="0" fontId="22" fillId="3" borderId="1" xfId="0" applyFont="1" applyFill="1" applyBorder="1" applyAlignment="1">
      <alignment horizontal="center" vertical="center" textRotation="90" wrapText="1"/>
    </xf>
    <xf numFmtId="0" fontId="22" fillId="3" borderId="6" xfId="0" applyFont="1" applyFill="1" applyBorder="1" applyAlignment="1">
      <alignment horizontal="center" wrapText="1"/>
    </xf>
    <xf numFmtId="0" fontId="22" fillId="3" borderId="5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165" fontId="39" fillId="3" borderId="1" xfId="1" applyFont="1" applyFill="1" applyBorder="1" applyAlignment="1">
      <alignment horizontal="right" wrapText="1"/>
    </xf>
    <xf numFmtId="0" fontId="29" fillId="3" borderId="0" xfId="40" applyFont="1" applyFill="1" applyAlignment="1">
      <alignment horizontal="center"/>
    </xf>
    <xf numFmtId="0" fontId="29" fillId="3" borderId="11" xfId="40" applyFont="1" applyFill="1" applyBorder="1" applyAlignment="1">
      <alignment horizontal="center"/>
    </xf>
    <xf numFmtId="0" fontId="29" fillId="3" borderId="12" xfId="40" applyFont="1" applyFill="1" applyBorder="1" applyAlignment="1">
      <alignment horizontal="center"/>
    </xf>
    <xf numFmtId="0" fontId="29" fillId="3" borderId="13" xfId="40" applyFont="1" applyFill="1" applyBorder="1" applyAlignment="1">
      <alignment horizontal="center"/>
    </xf>
    <xf numFmtId="0" fontId="29" fillId="3" borderId="1" xfId="40" applyFont="1" applyFill="1" applyBorder="1" applyAlignment="1">
      <alignment horizontal="center" vertical="center" wrapText="1"/>
    </xf>
    <xf numFmtId="176" fontId="29" fillId="3" borderId="1" xfId="3" applyNumberFormat="1" applyFont="1" applyFill="1" applyBorder="1" applyAlignment="1">
      <alignment horizontal="center" vertical="center" wrapText="1"/>
    </xf>
    <xf numFmtId="0" fontId="29" fillId="3" borderId="4" xfId="40" applyFont="1" applyFill="1" applyBorder="1" applyAlignment="1">
      <alignment horizontal="center" vertical="center" wrapText="1"/>
    </xf>
    <xf numFmtId="0" fontId="29" fillId="3" borderId="9" xfId="40" applyFont="1" applyFill="1" applyBorder="1" applyAlignment="1">
      <alignment horizontal="center" vertical="center" wrapText="1"/>
    </xf>
    <xf numFmtId="0" fontId="28" fillId="3" borderId="1" xfId="40" applyFont="1" applyFill="1" applyBorder="1" applyAlignment="1">
      <alignment horizontal="center" wrapText="1"/>
    </xf>
    <xf numFmtId="0" fontId="39" fillId="3" borderId="4" xfId="40" applyFont="1" applyFill="1" applyBorder="1" applyAlignment="1">
      <alignment vertical="top" wrapText="1"/>
    </xf>
    <xf numFmtId="0" fontId="39" fillId="3" borderId="9" xfId="40" applyFont="1" applyFill="1" applyBorder="1" applyAlignment="1">
      <alignment vertical="top" wrapText="1"/>
    </xf>
    <xf numFmtId="168" fontId="39" fillId="3" borderId="1" xfId="1" applyNumberFormat="1" applyFont="1" applyFill="1" applyBorder="1" applyAlignment="1">
      <alignment horizontal="right" wrapText="1"/>
    </xf>
    <xf numFmtId="0" fontId="28" fillId="3" borderId="0" xfId="38" applyFont="1" applyFill="1" applyAlignment="1">
      <alignment horizontal="center" vertical="center" wrapText="1"/>
    </xf>
    <xf numFmtId="0" fontId="34" fillId="3" borderId="0" xfId="40" applyFont="1" applyFill="1" applyAlignment="1">
      <alignment horizontal="center" wrapText="1"/>
    </xf>
    <xf numFmtId="0" fontId="29" fillId="3" borderId="10" xfId="40" applyFont="1" applyFill="1" applyBorder="1" applyAlignment="1">
      <alignment horizontal="center" vertical="center" wrapText="1"/>
    </xf>
    <xf numFmtId="168" fontId="29" fillId="3" borderId="1" xfId="1" applyNumberFormat="1" applyFont="1" applyFill="1" applyBorder="1" applyAlignment="1">
      <alignment horizontal="center" vertical="center" wrapText="1"/>
    </xf>
    <xf numFmtId="165" fontId="29" fillId="3" borderId="4" xfId="1" applyFont="1" applyFill="1" applyBorder="1" applyAlignment="1">
      <alignment horizontal="center" vertical="center" wrapText="1"/>
    </xf>
    <xf numFmtId="165" fontId="29" fillId="3" borderId="10" xfId="1" applyFont="1" applyFill="1" applyBorder="1" applyAlignment="1">
      <alignment horizontal="center" vertical="center" wrapText="1"/>
    </xf>
    <xf numFmtId="165" fontId="29" fillId="3" borderId="9" xfId="1" applyFont="1" applyFill="1" applyBorder="1" applyAlignment="1">
      <alignment horizontal="center" vertical="center" wrapText="1"/>
    </xf>
    <xf numFmtId="165" fontId="29" fillId="3" borderId="1" xfId="1" applyFont="1" applyFill="1" applyBorder="1" applyAlignment="1">
      <alignment horizontal="center" vertical="center" wrapText="1"/>
    </xf>
    <xf numFmtId="0" fontId="28" fillId="0" borderId="0" xfId="32" applyFont="1" applyBorder="1" applyAlignment="1">
      <alignment horizontal="left"/>
    </xf>
    <xf numFmtId="0" fontId="29" fillId="0" borderId="4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/>
    </xf>
    <xf numFmtId="0" fontId="39" fillId="0" borderId="9" xfId="0" applyFont="1" applyFill="1" applyBorder="1" applyAlignment="1">
      <alignment horizontal="center" vertical="top" wrapText="1"/>
    </xf>
    <xf numFmtId="0" fontId="28" fillId="0" borderId="8" xfId="0" applyFont="1" applyFill="1" applyBorder="1" applyAlignment="1">
      <alignment horizontal="center" vertical="top" wrapText="1"/>
    </xf>
    <xf numFmtId="0" fontId="28" fillId="0" borderId="15" xfId="0" applyFont="1" applyFill="1" applyBorder="1" applyAlignment="1">
      <alignment horizontal="center" vertical="top" wrapText="1"/>
    </xf>
    <xf numFmtId="0" fontId="29" fillId="0" borderId="4" xfId="0" applyNumberFormat="1" applyFont="1" applyFill="1" applyBorder="1" applyAlignment="1" applyProtection="1">
      <alignment horizontal="center" vertical="top"/>
    </xf>
    <xf numFmtId="0" fontId="29" fillId="0" borderId="1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 wrapText="1"/>
    </xf>
    <xf numFmtId="14" fontId="28" fillId="0" borderId="1" xfId="0" applyNumberFormat="1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top" wrapText="1"/>
    </xf>
    <xf numFmtId="0" fontId="28" fillId="0" borderId="14" xfId="0" applyFont="1" applyFill="1" applyBorder="1" applyAlignment="1">
      <alignment horizontal="center" vertical="top" wrapText="1"/>
    </xf>
    <xf numFmtId="0" fontId="28" fillId="0" borderId="6" xfId="0" applyFont="1" applyBorder="1" applyAlignment="1">
      <alignment horizontal="left" wrapText="1"/>
    </xf>
    <xf numFmtId="0" fontId="28" fillId="0" borderId="5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0" fontId="22" fillId="0" borderId="6" xfId="32" applyFont="1" applyBorder="1" applyAlignment="1">
      <alignment horizontal="left"/>
    </xf>
    <xf numFmtId="0" fontId="22" fillId="0" borderId="5" xfId="32" applyFont="1" applyBorder="1" applyAlignment="1">
      <alignment horizontal="left"/>
    </xf>
    <xf numFmtId="0" fontId="22" fillId="0" borderId="3" xfId="32" applyFont="1" applyBorder="1" applyAlignment="1">
      <alignment horizontal="left"/>
    </xf>
    <xf numFmtId="168" fontId="22" fillId="0" borderId="1" xfId="23" applyNumberFormat="1" applyFont="1" applyFill="1" applyBorder="1" applyAlignment="1">
      <alignment horizontal="right"/>
    </xf>
    <xf numFmtId="0" fontId="22" fillId="0" borderId="1" xfId="32" applyFont="1" applyBorder="1" applyAlignment="1">
      <alignment horizontal="left"/>
    </xf>
    <xf numFmtId="0" fontId="22" fillId="0" borderId="1" xfId="32" applyFont="1" applyBorder="1" applyAlignment="1">
      <alignment horizontal="center"/>
    </xf>
    <xf numFmtId="0" fontId="23" fillId="0" borderId="0" xfId="32" applyFont="1" applyAlignment="1">
      <alignment horizontal="center"/>
    </xf>
    <xf numFmtId="0" fontId="22" fillId="0" borderId="1" xfId="32" applyFont="1" applyBorder="1" applyAlignment="1">
      <alignment horizontal="center" vertical="center" wrapText="1"/>
    </xf>
    <xf numFmtId="0" fontId="23" fillId="0" borderId="0" xfId="32" applyFont="1" applyAlignment="1">
      <alignment horizontal="left"/>
    </xf>
    <xf numFmtId="0" fontId="23" fillId="0" borderId="6" xfId="32" applyFont="1" applyBorder="1" applyAlignment="1">
      <alignment horizontal="left" vertical="center"/>
    </xf>
    <xf numFmtId="0" fontId="23" fillId="0" borderId="5" xfId="32" applyFont="1" applyBorder="1" applyAlignment="1">
      <alignment horizontal="left" vertical="center"/>
    </xf>
    <xf numFmtId="0" fontId="23" fillId="0" borderId="3" xfId="32" applyFont="1" applyBorder="1" applyAlignment="1">
      <alignment horizontal="left" vertical="center"/>
    </xf>
    <xf numFmtId="0" fontId="22" fillId="0" borderId="6" xfId="32" applyFont="1" applyBorder="1" applyAlignment="1">
      <alignment horizontal="center"/>
    </xf>
    <xf numFmtId="0" fontId="22" fillId="0" borderId="5" xfId="32" applyFont="1" applyBorder="1" applyAlignment="1">
      <alignment horizontal="center"/>
    </xf>
    <xf numFmtId="0" fontId="22" fillId="0" borderId="3" xfId="32" applyFont="1" applyBorder="1" applyAlignment="1">
      <alignment horizontal="center"/>
    </xf>
    <xf numFmtId="168" fontId="22" fillId="0" borderId="6" xfId="23" applyNumberFormat="1" applyFont="1" applyFill="1" applyBorder="1" applyAlignment="1">
      <alignment horizontal="center"/>
    </xf>
    <xf numFmtId="168" fontId="22" fillId="0" borderId="5" xfId="23" applyNumberFormat="1" applyFont="1" applyFill="1" applyBorder="1" applyAlignment="1">
      <alignment horizontal="center"/>
    </xf>
    <xf numFmtId="168" fontId="22" fillId="0" borderId="3" xfId="23" applyNumberFormat="1" applyFont="1" applyFill="1" applyBorder="1" applyAlignment="1">
      <alignment horizontal="center"/>
    </xf>
    <xf numFmtId="0" fontId="23" fillId="0" borderId="1" xfId="32" applyFont="1" applyBorder="1" applyAlignment="1">
      <alignment horizontal="left"/>
    </xf>
    <xf numFmtId="168" fontId="23" fillId="3" borderId="1" xfId="1" applyNumberFormat="1" applyFont="1" applyFill="1" applyBorder="1" applyAlignment="1">
      <alignment horizontal="center"/>
    </xf>
    <xf numFmtId="168" fontId="22" fillId="3" borderId="1" xfId="23" applyNumberFormat="1" applyFont="1" applyFill="1" applyBorder="1" applyAlignment="1">
      <alignment horizontal="right"/>
    </xf>
    <xf numFmtId="0" fontId="22" fillId="0" borderId="0" xfId="32" applyFont="1" applyBorder="1" applyAlignment="1">
      <alignment horizontal="center"/>
    </xf>
    <xf numFmtId="0" fontId="22" fillId="0" borderId="0" xfId="32" applyFont="1" applyBorder="1" applyAlignment="1">
      <alignment horizontal="center" wrapText="1"/>
    </xf>
  </cellXfs>
  <cellStyles count="55">
    <cellStyle name="Comma" xfId="1" builtinId="3"/>
    <cellStyle name="Comma 10" xfId="2"/>
    <cellStyle name="Comma 10 2" xfId="3"/>
    <cellStyle name="Comma 11" xfId="4"/>
    <cellStyle name="Comma 12" xfId="5"/>
    <cellStyle name="Comma 13" xfId="6"/>
    <cellStyle name="Comma 14" xfId="7"/>
    <cellStyle name="Comma 14 2" xfId="8"/>
    <cellStyle name="Comma 15" xfId="9"/>
    <cellStyle name="Comma 2" xfId="10"/>
    <cellStyle name="Comma 2 2" xfId="11"/>
    <cellStyle name="Comma 2 2 3" xfId="12"/>
    <cellStyle name="Comma 2 3" xfId="13"/>
    <cellStyle name="Comma 2 4" xfId="14"/>
    <cellStyle name="Comma 3" xfId="15"/>
    <cellStyle name="Comma 4" xfId="16"/>
    <cellStyle name="Comma 4 2" xfId="17"/>
    <cellStyle name="Comma 4 2 2" xfId="18"/>
    <cellStyle name="Comma 4 2 3" xfId="19"/>
    <cellStyle name="Comma 4 2 4" xfId="20"/>
    <cellStyle name="Comma 6" xfId="21"/>
    <cellStyle name="Comma 6 2" xfId="22"/>
    <cellStyle name="Comma 7" xfId="23"/>
    <cellStyle name="Comma 7 2" xfId="24"/>
    <cellStyle name="Comma 8" xfId="25"/>
    <cellStyle name="Comma 8 2" xfId="26"/>
    <cellStyle name="Comma 8 2 2" xfId="27"/>
    <cellStyle name="Comma 8 3" xfId="28"/>
    <cellStyle name="Comma 9" xfId="29"/>
    <cellStyle name="Comma 9 2" xfId="30"/>
    <cellStyle name="Hyperlink" xfId="54" builtinId="8"/>
    <cellStyle name="Normal" xfId="0" builtinId="0"/>
    <cellStyle name="Normal 2" xfId="31"/>
    <cellStyle name="Normal 2 2" xfId="32"/>
    <cellStyle name="Normal 2 2 2" xfId="53"/>
    <cellStyle name="Normal 2 3" xfId="33"/>
    <cellStyle name="Normal 2 4" xfId="34"/>
    <cellStyle name="Normal 2 4 2" xfId="35"/>
    <cellStyle name="Normal 2 5" xfId="36"/>
    <cellStyle name="Normal 2 5 2" xfId="37"/>
    <cellStyle name="Normal 3" xfId="38"/>
    <cellStyle name="Normal 3 2" xfId="39"/>
    <cellStyle name="Normal 4" xfId="40"/>
    <cellStyle name="Normal 5" xfId="41"/>
    <cellStyle name="Normal 5 2" xfId="42"/>
    <cellStyle name="Normal 5 2 2" xfId="43"/>
    <cellStyle name="Normal 6" xfId="44"/>
    <cellStyle name="Percent 2" xfId="45"/>
    <cellStyle name="S10" xfId="46"/>
    <cellStyle name="S11" xfId="47"/>
    <cellStyle name="S12" xfId="48"/>
    <cellStyle name="S13" xfId="49"/>
    <cellStyle name="S14" xfId="50"/>
    <cellStyle name="S15" xfId="51"/>
    <cellStyle name="S9" xfId="52"/>
  </cellStyles>
  <dxfs count="0"/>
  <tableStyles count="0" defaultTableStyle="TableStyleMedium9" defaultPivotStyle="PivotStyleLight16"/>
  <colors>
    <mruColors>
      <color rgb="FF00FF00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1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1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1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1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1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1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2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2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1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1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1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1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1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1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1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1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278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7278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7278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7278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7278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1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1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1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0</xdr:row>
      <xdr:rowOff>133350</xdr:rowOff>
    </xdr:from>
    <xdr:to>
      <xdr:col>0</xdr:col>
      <xdr:colOff>714375</xdr:colOff>
      <xdr:row>0</xdr:row>
      <xdr:rowOff>133350</xdr:rowOff>
    </xdr:to>
    <xdr:cxnSp macro="">
      <xdr:nvCxnSpPr>
        <xdr:cNvPr id="73981" name="AutoShape 6"/>
        <xdr:cNvCxnSpPr>
          <a:cxnSpLocks noChangeShapeType="1"/>
        </xdr:cNvCxnSpPr>
      </xdr:nvCxnSpPr>
      <xdr:spPr bwMode="auto">
        <a:xfrm>
          <a:off x="71437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1419225</xdr:colOff>
      <xdr:row>1</xdr:row>
      <xdr:rowOff>133350</xdr:rowOff>
    </xdr:from>
    <xdr:to>
      <xdr:col>0</xdr:col>
      <xdr:colOff>714375</xdr:colOff>
      <xdr:row>1</xdr:row>
      <xdr:rowOff>133350</xdr:rowOff>
    </xdr:to>
    <xdr:cxnSp macro="">
      <xdr:nvCxnSpPr>
        <xdr:cNvPr id="73982" name="AutoShape 5"/>
        <xdr:cNvCxnSpPr>
          <a:cxnSpLocks noChangeShapeType="1"/>
        </xdr:cNvCxnSpPr>
      </xdr:nvCxnSpPr>
      <xdr:spPr bwMode="auto">
        <a:xfrm>
          <a:off x="71437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2209800</xdr:colOff>
      <xdr:row>2</xdr:row>
      <xdr:rowOff>152400</xdr:rowOff>
    </xdr:from>
    <xdr:to>
      <xdr:col>0</xdr:col>
      <xdr:colOff>714375</xdr:colOff>
      <xdr:row>2</xdr:row>
      <xdr:rowOff>152400</xdr:rowOff>
    </xdr:to>
    <xdr:cxnSp macro="">
      <xdr:nvCxnSpPr>
        <xdr:cNvPr id="73983" name="AutoShape 4"/>
        <xdr:cNvCxnSpPr>
          <a:cxnSpLocks noChangeShapeType="1"/>
        </xdr:cNvCxnSpPr>
      </xdr:nvCxnSpPr>
      <xdr:spPr bwMode="auto">
        <a:xfrm>
          <a:off x="71437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2533650</xdr:colOff>
      <xdr:row>3</xdr:row>
      <xdr:rowOff>152400</xdr:rowOff>
    </xdr:from>
    <xdr:to>
      <xdr:col>0</xdr:col>
      <xdr:colOff>714375</xdr:colOff>
      <xdr:row>3</xdr:row>
      <xdr:rowOff>152400</xdr:rowOff>
    </xdr:to>
    <xdr:cxnSp macro="">
      <xdr:nvCxnSpPr>
        <xdr:cNvPr id="73984" name="AutoShape 3"/>
        <xdr:cNvCxnSpPr>
          <a:cxnSpLocks noChangeShapeType="1"/>
        </xdr:cNvCxnSpPr>
      </xdr:nvCxnSpPr>
      <xdr:spPr bwMode="auto">
        <a:xfrm>
          <a:off x="714375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2047875</xdr:colOff>
      <xdr:row>4</xdr:row>
      <xdr:rowOff>133350</xdr:rowOff>
    </xdr:from>
    <xdr:to>
      <xdr:col>0</xdr:col>
      <xdr:colOff>714375</xdr:colOff>
      <xdr:row>4</xdr:row>
      <xdr:rowOff>133350</xdr:rowOff>
    </xdr:to>
    <xdr:cxnSp macro="">
      <xdr:nvCxnSpPr>
        <xdr:cNvPr id="73985" name="AutoShape 2"/>
        <xdr:cNvCxnSpPr>
          <a:cxnSpLocks noChangeShapeType="1"/>
        </xdr:cNvCxnSpPr>
      </xdr:nvCxnSpPr>
      <xdr:spPr bwMode="auto">
        <a:xfrm>
          <a:off x="714375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2114550</xdr:colOff>
      <xdr:row>5</xdr:row>
      <xdr:rowOff>152400</xdr:rowOff>
    </xdr:from>
    <xdr:to>
      <xdr:col>0</xdr:col>
      <xdr:colOff>714375</xdr:colOff>
      <xdr:row>5</xdr:row>
      <xdr:rowOff>152400</xdr:rowOff>
    </xdr:to>
    <xdr:cxnSp macro="">
      <xdr:nvCxnSpPr>
        <xdr:cNvPr id="73986" name="AutoShape 1"/>
        <xdr:cNvCxnSpPr>
          <a:cxnSpLocks noChangeShapeType="1"/>
        </xdr:cNvCxnSpPr>
      </xdr:nvCxnSpPr>
      <xdr:spPr bwMode="auto">
        <a:xfrm>
          <a:off x="71437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133350</xdr:rowOff>
    </xdr:from>
    <xdr:to>
      <xdr:col>0</xdr:col>
      <xdr:colOff>714375</xdr:colOff>
      <xdr:row>0</xdr:row>
      <xdr:rowOff>133350</xdr:rowOff>
    </xdr:to>
    <xdr:cxnSp macro="">
      <xdr:nvCxnSpPr>
        <xdr:cNvPr id="73987" name="AutoShape 25"/>
        <xdr:cNvCxnSpPr>
          <a:cxnSpLocks noChangeShapeType="1"/>
        </xdr:cNvCxnSpPr>
      </xdr:nvCxnSpPr>
      <xdr:spPr bwMode="auto">
        <a:xfrm>
          <a:off x="71437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1400175</xdr:colOff>
      <xdr:row>1</xdr:row>
      <xdr:rowOff>133350</xdr:rowOff>
    </xdr:from>
    <xdr:to>
      <xdr:col>0</xdr:col>
      <xdr:colOff>714375</xdr:colOff>
      <xdr:row>1</xdr:row>
      <xdr:rowOff>133350</xdr:rowOff>
    </xdr:to>
    <xdr:cxnSp macro="">
      <xdr:nvCxnSpPr>
        <xdr:cNvPr id="73988" name="AutoShape 26"/>
        <xdr:cNvCxnSpPr>
          <a:cxnSpLocks noChangeShapeType="1"/>
        </xdr:cNvCxnSpPr>
      </xdr:nvCxnSpPr>
      <xdr:spPr bwMode="auto">
        <a:xfrm>
          <a:off x="71437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2200275</xdr:colOff>
      <xdr:row>2</xdr:row>
      <xdr:rowOff>152400</xdr:rowOff>
    </xdr:from>
    <xdr:to>
      <xdr:col>0</xdr:col>
      <xdr:colOff>714375</xdr:colOff>
      <xdr:row>2</xdr:row>
      <xdr:rowOff>152400</xdr:rowOff>
    </xdr:to>
    <xdr:cxnSp macro="">
      <xdr:nvCxnSpPr>
        <xdr:cNvPr id="73989" name="AutoShape 27"/>
        <xdr:cNvCxnSpPr>
          <a:cxnSpLocks noChangeShapeType="1"/>
        </xdr:cNvCxnSpPr>
      </xdr:nvCxnSpPr>
      <xdr:spPr bwMode="auto">
        <a:xfrm>
          <a:off x="71437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2524125</xdr:colOff>
      <xdr:row>3</xdr:row>
      <xdr:rowOff>152400</xdr:rowOff>
    </xdr:from>
    <xdr:to>
      <xdr:col>0</xdr:col>
      <xdr:colOff>714375</xdr:colOff>
      <xdr:row>3</xdr:row>
      <xdr:rowOff>152400</xdr:rowOff>
    </xdr:to>
    <xdr:cxnSp macro="">
      <xdr:nvCxnSpPr>
        <xdr:cNvPr id="73990" name="AutoShape 28"/>
        <xdr:cNvCxnSpPr>
          <a:cxnSpLocks noChangeShapeType="1"/>
        </xdr:cNvCxnSpPr>
      </xdr:nvCxnSpPr>
      <xdr:spPr bwMode="auto">
        <a:xfrm>
          <a:off x="714375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4</xdr:row>
      <xdr:rowOff>133350</xdr:rowOff>
    </xdr:from>
    <xdr:to>
      <xdr:col>0</xdr:col>
      <xdr:colOff>714375</xdr:colOff>
      <xdr:row>4</xdr:row>
      <xdr:rowOff>133350</xdr:rowOff>
    </xdr:to>
    <xdr:cxnSp macro="">
      <xdr:nvCxnSpPr>
        <xdr:cNvPr id="73991" name="AutoShape 29"/>
        <xdr:cNvCxnSpPr>
          <a:cxnSpLocks noChangeShapeType="1"/>
        </xdr:cNvCxnSpPr>
      </xdr:nvCxnSpPr>
      <xdr:spPr bwMode="auto">
        <a:xfrm>
          <a:off x="714375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152400</xdr:rowOff>
    </xdr:from>
    <xdr:to>
      <xdr:col>0</xdr:col>
      <xdr:colOff>714375</xdr:colOff>
      <xdr:row>5</xdr:row>
      <xdr:rowOff>152400</xdr:rowOff>
    </xdr:to>
    <xdr:cxnSp macro="">
      <xdr:nvCxnSpPr>
        <xdr:cNvPr id="73992" name="AutoShape 30"/>
        <xdr:cNvCxnSpPr>
          <a:cxnSpLocks noChangeShapeType="1"/>
        </xdr:cNvCxnSpPr>
      </xdr:nvCxnSpPr>
      <xdr:spPr bwMode="auto">
        <a:xfrm>
          <a:off x="71437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3993" name="AutoShape 6"/>
        <xdr:cNvCxnSpPr>
          <a:cxnSpLocks noChangeShapeType="1"/>
        </xdr:cNvCxnSpPr>
      </xdr:nvCxnSpPr>
      <xdr:spPr bwMode="auto">
        <a:xfrm>
          <a:off x="71437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1</xdr:row>
      <xdr:rowOff>133350</xdr:rowOff>
    </xdr:from>
    <xdr:to>
      <xdr:col>0</xdr:col>
      <xdr:colOff>647700</xdr:colOff>
      <xdr:row>1</xdr:row>
      <xdr:rowOff>133350</xdr:rowOff>
    </xdr:to>
    <xdr:cxnSp macro="">
      <xdr:nvCxnSpPr>
        <xdr:cNvPr id="73994" name="AutoShape 5"/>
        <xdr:cNvCxnSpPr>
          <a:cxnSpLocks noChangeShapeType="1"/>
        </xdr:cNvCxnSpPr>
      </xdr:nvCxnSpPr>
      <xdr:spPr bwMode="auto">
        <a:xfrm>
          <a:off x="71437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73995" name="AutoShape 4"/>
        <xdr:cNvCxnSpPr>
          <a:cxnSpLocks noChangeShapeType="1"/>
        </xdr:cNvCxnSpPr>
      </xdr:nvCxnSpPr>
      <xdr:spPr bwMode="auto">
        <a:xfrm>
          <a:off x="71437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3</xdr:row>
      <xdr:rowOff>152400</xdr:rowOff>
    </xdr:from>
    <xdr:to>
      <xdr:col>0</xdr:col>
      <xdr:colOff>647700</xdr:colOff>
      <xdr:row>3</xdr:row>
      <xdr:rowOff>152400</xdr:rowOff>
    </xdr:to>
    <xdr:cxnSp macro="">
      <xdr:nvCxnSpPr>
        <xdr:cNvPr id="73996" name="AutoShape 3"/>
        <xdr:cNvCxnSpPr>
          <a:cxnSpLocks noChangeShapeType="1"/>
        </xdr:cNvCxnSpPr>
      </xdr:nvCxnSpPr>
      <xdr:spPr bwMode="auto">
        <a:xfrm>
          <a:off x="714375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4</xdr:row>
      <xdr:rowOff>133350</xdr:rowOff>
    </xdr:from>
    <xdr:to>
      <xdr:col>0</xdr:col>
      <xdr:colOff>647700</xdr:colOff>
      <xdr:row>4</xdr:row>
      <xdr:rowOff>133350</xdr:rowOff>
    </xdr:to>
    <xdr:cxnSp macro="">
      <xdr:nvCxnSpPr>
        <xdr:cNvPr id="73997" name="AutoShape 2"/>
        <xdr:cNvCxnSpPr>
          <a:cxnSpLocks noChangeShapeType="1"/>
        </xdr:cNvCxnSpPr>
      </xdr:nvCxnSpPr>
      <xdr:spPr bwMode="auto">
        <a:xfrm>
          <a:off x="714375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152400</xdr:rowOff>
    </xdr:from>
    <xdr:to>
      <xdr:col>0</xdr:col>
      <xdr:colOff>647700</xdr:colOff>
      <xdr:row>5</xdr:row>
      <xdr:rowOff>152400</xdr:rowOff>
    </xdr:to>
    <xdr:cxnSp macro="">
      <xdr:nvCxnSpPr>
        <xdr:cNvPr id="73998" name="AutoShape 1"/>
        <xdr:cNvCxnSpPr>
          <a:cxnSpLocks noChangeShapeType="1"/>
        </xdr:cNvCxnSpPr>
      </xdr:nvCxnSpPr>
      <xdr:spPr bwMode="auto">
        <a:xfrm>
          <a:off x="71437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0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21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22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23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24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5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26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27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28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29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30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1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32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33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34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35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6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37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38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39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0</xdr:row>
      <xdr:rowOff>0</xdr:rowOff>
    </xdr:from>
    <xdr:to>
      <xdr:col>1</xdr:col>
      <xdr:colOff>4038600</xdr:colOff>
      <xdr:row>0</xdr:row>
      <xdr:rowOff>0</xdr:rowOff>
    </xdr:to>
    <xdr:cxnSp macro="">
      <xdr:nvCxnSpPr>
        <xdr:cNvPr id="76981" name="AutoShape 12"/>
        <xdr:cNvCxnSpPr>
          <a:cxnSpLocks noChangeShapeType="1"/>
        </xdr:cNvCxnSpPr>
      </xdr:nvCxnSpPr>
      <xdr:spPr bwMode="auto">
        <a:xfrm>
          <a:off x="857250" y="0"/>
          <a:ext cx="35814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1009650</xdr:colOff>
      <xdr:row>0</xdr:row>
      <xdr:rowOff>0</xdr:rowOff>
    </xdr:from>
    <xdr:to>
      <xdr:col>1</xdr:col>
      <xdr:colOff>4038600</xdr:colOff>
      <xdr:row>0</xdr:row>
      <xdr:rowOff>0</xdr:rowOff>
    </xdr:to>
    <xdr:cxnSp macro="">
      <xdr:nvCxnSpPr>
        <xdr:cNvPr id="76982" name="AutoShape 11"/>
        <xdr:cNvCxnSpPr>
          <a:cxnSpLocks noChangeShapeType="1"/>
        </xdr:cNvCxnSpPr>
      </xdr:nvCxnSpPr>
      <xdr:spPr bwMode="auto">
        <a:xfrm>
          <a:off x="1409700" y="0"/>
          <a:ext cx="30289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1800225</xdr:colOff>
      <xdr:row>0</xdr:row>
      <xdr:rowOff>0</xdr:rowOff>
    </xdr:from>
    <xdr:to>
      <xdr:col>1</xdr:col>
      <xdr:colOff>4019550</xdr:colOff>
      <xdr:row>0</xdr:row>
      <xdr:rowOff>0</xdr:rowOff>
    </xdr:to>
    <xdr:cxnSp macro="">
      <xdr:nvCxnSpPr>
        <xdr:cNvPr id="76983" name="AutoShape 10"/>
        <xdr:cNvCxnSpPr>
          <a:cxnSpLocks noChangeShapeType="1"/>
        </xdr:cNvCxnSpPr>
      </xdr:nvCxnSpPr>
      <xdr:spPr bwMode="auto">
        <a:xfrm>
          <a:off x="2200275" y="0"/>
          <a:ext cx="22193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2133600</xdr:colOff>
      <xdr:row>0</xdr:row>
      <xdr:rowOff>0</xdr:rowOff>
    </xdr:from>
    <xdr:to>
      <xdr:col>1</xdr:col>
      <xdr:colOff>4038600</xdr:colOff>
      <xdr:row>0</xdr:row>
      <xdr:rowOff>0</xdr:rowOff>
    </xdr:to>
    <xdr:cxnSp macro="">
      <xdr:nvCxnSpPr>
        <xdr:cNvPr id="76984" name="AutoShape 9"/>
        <xdr:cNvCxnSpPr>
          <a:cxnSpLocks noChangeShapeType="1"/>
        </xdr:cNvCxnSpPr>
      </xdr:nvCxnSpPr>
      <xdr:spPr bwMode="auto">
        <a:xfrm>
          <a:off x="2533650" y="0"/>
          <a:ext cx="19050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1628775</xdr:colOff>
      <xdr:row>0</xdr:row>
      <xdr:rowOff>0</xdr:rowOff>
    </xdr:from>
    <xdr:to>
      <xdr:col>1</xdr:col>
      <xdr:colOff>4029075</xdr:colOff>
      <xdr:row>0</xdr:row>
      <xdr:rowOff>0</xdr:rowOff>
    </xdr:to>
    <xdr:cxnSp macro="">
      <xdr:nvCxnSpPr>
        <xdr:cNvPr id="76985" name="AutoShape 8"/>
        <xdr:cNvCxnSpPr>
          <a:cxnSpLocks noChangeShapeType="1"/>
        </xdr:cNvCxnSpPr>
      </xdr:nvCxnSpPr>
      <xdr:spPr bwMode="auto">
        <a:xfrm>
          <a:off x="2028825" y="0"/>
          <a:ext cx="24003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1704975</xdr:colOff>
      <xdr:row>0</xdr:row>
      <xdr:rowOff>0</xdr:rowOff>
    </xdr:from>
    <xdr:to>
      <xdr:col>1</xdr:col>
      <xdr:colOff>4038600</xdr:colOff>
      <xdr:row>0</xdr:row>
      <xdr:rowOff>0</xdr:rowOff>
    </xdr:to>
    <xdr:cxnSp macro="">
      <xdr:nvCxnSpPr>
        <xdr:cNvPr id="76986" name="AutoShape 7"/>
        <xdr:cNvCxnSpPr>
          <a:cxnSpLocks noChangeShapeType="1"/>
        </xdr:cNvCxnSpPr>
      </xdr:nvCxnSpPr>
      <xdr:spPr bwMode="auto">
        <a:xfrm>
          <a:off x="2105025" y="0"/>
          <a:ext cx="2333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857250</xdr:colOff>
      <xdr:row>0</xdr:row>
      <xdr:rowOff>142875</xdr:rowOff>
    </xdr:from>
    <xdr:to>
      <xdr:col>1</xdr:col>
      <xdr:colOff>723900</xdr:colOff>
      <xdr:row>0</xdr:row>
      <xdr:rowOff>142875</xdr:rowOff>
    </xdr:to>
    <xdr:cxnSp macro="">
      <xdr:nvCxnSpPr>
        <xdr:cNvPr id="76987" name="AutoShape 6"/>
        <xdr:cNvCxnSpPr>
          <a:cxnSpLocks noChangeShapeType="1"/>
        </xdr:cNvCxnSpPr>
      </xdr:nvCxnSpPr>
      <xdr:spPr bwMode="auto">
        <a:xfrm>
          <a:off x="1257300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1419225</xdr:colOff>
      <xdr:row>1</xdr:row>
      <xdr:rowOff>142875</xdr:rowOff>
    </xdr:from>
    <xdr:to>
      <xdr:col>1</xdr:col>
      <xdr:colOff>733425</xdr:colOff>
      <xdr:row>1</xdr:row>
      <xdr:rowOff>142875</xdr:rowOff>
    </xdr:to>
    <xdr:cxnSp macro="">
      <xdr:nvCxnSpPr>
        <xdr:cNvPr id="76988" name="AutoShape 5"/>
        <xdr:cNvCxnSpPr>
          <a:cxnSpLocks noChangeShapeType="1"/>
        </xdr:cNvCxnSpPr>
      </xdr:nvCxnSpPr>
      <xdr:spPr bwMode="auto">
        <a:xfrm>
          <a:off x="181927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2209800</xdr:colOff>
      <xdr:row>2</xdr:row>
      <xdr:rowOff>161925</xdr:rowOff>
    </xdr:from>
    <xdr:to>
      <xdr:col>1</xdr:col>
      <xdr:colOff>714375</xdr:colOff>
      <xdr:row>2</xdr:row>
      <xdr:rowOff>161925</xdr:rowOff>
    </xdr:to>
    <xdr:cxnSp macro="">
      <xdr:nvCxnSpPr>
        <xdr:cNvPr id="76989" name="AutoShape 4"/>
        <xdr:cNvCxnSpPr>
          <a:cxnSpLocks noChangeShapeType="1"/>
        </xdr:cNvCxnSpPr>
      </xdr:nvCxnSpPr>
      <xdr:spPr bwMode="auto">
        <a:xfrm>
          <a:off x="2609850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2543175</xdr:colOff>
      <xdr:row>3</xdr:row>
      <xdr:rowOff>161925</xdr:rowOff>
    </xdr:from>
    <xdr:to>
      <xdr:col>1</xdr:col>
      <xdr:colOff>733425</xdr:colOff>
      <xdr:row>3</xdr:row>
      <xdr:rowOff>161925</xdr:rowOff>
    </xdr:to>
    <xdr:cxnSp macro="">
      <xdr:nvCxnSpPr>
        <xdr:cNvPr id="76990" name="AutoShape 3"/>
        <xdr:cNvCxnSpPr>
          <a:cxnSpLocks noChangeShapeType="1"/>
        </xdr:cNvCxnSpPr>
      </xdr:nvCxnSpPr>
      <xdr:spPr bwMode="auto">
        <a:xfrm>
          <a:off x="294322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2047875</xdr:colOff>
      <xdr:row>4</xdr:row>
      <xdr:rowOff>142875</xdr:rowOff>
    </xdr:from>
    <xdr:to>
      <xdr:col>1</xdr:col>
      <xdr:colOff>723900</xdr:colOff>
      <xdr:row>4</xdr:row>
      <xdr:rowOff>142875</xdr:rowOff>
    </xdr:to>
    <xdr:cxnSp macro="">
      <xdr:nvCxnSpPr>
        <xdr:cNvPr id="76991" name="AutoShape 2"/>
        <xdr:cNvCxnSpPr>
          <a:cxnSpLocks noChangeShapeType="1"/>
        </xdr:cNvCxnSpPr>
      </xdr:nvCxnSpPr>
      <xdr:spPr bwMode="auto">
        <a:xfrm>
          <a:off x="2447925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2114550</xdr:colOff>
      <xdr:row>5</xdr:row>
      <xdr:rowOff>161925</xdr:rowOff>
    </xdr:from>
    <xdr:to>
      <xdr:col>1</xdr:col>
      <xdr:colOff>723900</xdr:colOff>
      <xdr:row>5</xdr:row>
      <xdr:rowOff>161925</xdr:rowOff>
    </xdr:to>
    <xdr:cxnSp macro="">
      <xdr:nvCxnSpPr>
        <xdr:cNvPr id="76992" name="AutoShape 1"/>
        <xdr:cNvCxnSpPr>
          <a:cxnSpLocks noChangeShapeType="1"/>
        </xdr:cNvCxnSpPr>
      </xdr:nvCxnSpPr>
      <xdr:spPr bwMode="auto">
        <a:xfrm>
          <a:off x="2514600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847725</xdr:colOff>
      <xdr:row>0</xdr:row>
      <xdr:rowOff>142875</xdr:rowOff>
    </xdr:from>
    <xdr:to>
      <xdr:col>1</xdr:col>
      <xdr:colOff>723900</xdr:colOff>
      <xdr:row>0</xdr:row>
      <xdr:rowOff>142875</xdr:rowOff>
    </xdr:to>
    <xdr:cxnSp macro="">
      <xdr:nvCxnSpPr>
        <xdr:cNvPr id="76993" name="AutoShape 65"/>
        <xdr:cNvCxnSpPr>
          <a:cxnSpLocks noChangeShapeType="1"/>
        </xdr:cNvCxnSpPr>
      </xdr:nvCxnSpPr>
      <xdr:spPr bwMode="auto">
        <a:xfrm>
          <a:off x="1247775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1400175</xdr:colOff>
      <xdr:row>1</xdr:row>
      <xdr:rowOff>142875</xdr:rowOff>
    </xdr:from>
    <xdr:to>
      <xdr:col>1</xdr:col>
      <xdr:colOff>723900</xdr:colOff>
      <xdr:row>1</xdr:row>
      <xdr:rowOff>142875</xdr:rowOff>
    </xdr:to>
    <xdr:cxnSp macro="">
      <xdr:nvCxnSpPr>
        <xdr:cNvPr id="76994" name="AutoShape 66"/>
        <xdr:cNvCxnSpPr>
          <a:cxnSpLocks noChangeShapeType="1"/>
        </xdr:cNvCxnSpPr>
      </xdr:nvCxnSpPr>
      <xdr:spPr bwMode="auto">
        <a:xfrm>
          <a:off x="180022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2200275</xdr:colOff>
      <xdr:row>2</xdr:row>
      <xdr:rowOff>161925</xdr:rowOff>
    </xdr:from>
    <xdr:to>
      <xdr:col>1</xdr:col>
      <xdr:colOff>723900</xdr:colOff>
      <xdr:row>2</xdr:row>
      <xdr:rowOff>161925</xdr:rowOff>
    </xdr:to>
    <xdr:cxnSp macro="">
      <xdr:nvCxnSpPr>
        <xdr:cNvPr id="76995" name="AutoShape 67"/>
        <xdr:cNvCxnSpPr>
          <a:cxnSpLocks noChangeShapeType="1"/>
        </xdr:cNvCxnSpPr>
      </xdr:nvCxnSpPr>
      <xdr:spPr bwMode="auto">
        <a:xfrm>
          <a:off x="2600325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2524125</xdr:colOff>
      <xdr:row>3</xdr:row>
      <xdr:rowOff>161925</xdr:rowOff>
    </xdr:from>
    <xdr:to>
      <xdr:col>1</xdr:col>
      <xdr:colOff>723900</xdr:colOff>
      <xdr:row>3</xdr:row>
      <xdr:rowOff>161925</xdr:rowOff>
    </xdr:to>
    <xdr:cxnSp macro="">
      <xdr:nvCxnSpPr>
        <xdr:cNvPr id="76996" name="AutoShape 68"/>
        <xdr:cNvCxnSpPr>
          <a:cxnSpLocks noChangeShapeType="1"/>
        </xdr:cNvCxnSpPr>
      </xdr:nvCxnSpPr>
      <xdr:spPr bwMode="auto">
        <a:xfrm>
          <a:off x="292417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4</xdr:row>
      <xdr:rowOff>142875</xdr:rowOff>
    </xdr:from>
    <xdr:to>
      <xdr:col>1</xdr:col>
      <xdr:colOff>723900</xdr:colOff>
      <xdr:row>4</xdr:row>
      <xdr:rowOff>142875</xdr:rowOff>
    </xdr:to>
    <xdr:cxnSp macro="">
      <xdr:nvCxnSpPr>
        <xdr:cNvPr id="76997" name="AutoShape 69"/>
        <xdr:cNvCxnSpPr>
          <a:cxnSpLocks noChangeShapeType="1"/>
        </xdr:cNvCxnSpPr>
      </xdr:nvCxnSpPr>
      <xdr:spPr bwMode="auto">
        <a:xfrm>
          <a:off x="2419350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5</xdr:row>
      <xdr:rowOff>161925</xdr:rowOff>
    </xdr:from>
    <xdr:to>
      <xdr:col>1</xdr:col>
      <xdr:colOff>714375</xdr:colOff>
      <xdr:row>5</xdr:row>
      <xdr:rowOff>161925</xdr:rowOff>
    </xdr:to>
    <xdr:cxnSp macro="">
      <xdr:nvCxnSpPr>
        <xdr:cNvPr id="76998" name="AutoShape 70"/>
        <xdr:cNvCxnSpPr>
          <a:cxnSpLocks noChangeShapeType="1"/>
        </xdr:cNvCxnSpPr>
      </xdr:nvCxnSpPr>
      <xdr:spPr bwMode="auto">
        <a:xfrm>
          <a:off x="2486025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857250</xdr:colOff>
      <xdr:row>0</xdr:row>
      <xdr:rowOff>133350</xdr:rowOff>
    </xdr:from>
    <xdr:to>
      <xdr:col>1</xdr:col>
      <xdr:colOff>714375</xdr:colOff>
      <xdr:row>0</xdr:row>
      <xdr:rowOff>133350</xdr:rowOff>
    </xdr:to>
    <xdr:cxnSp macro="">
      <xdr:nvCxnSpPr>
        <xdr:cNvPr id="76999" name="AutoShape 6"/>
        <xdr:cNvCxnSpPr>
          <a:cxnSpLocks noChangeShapeType="1"/>
        </xdr:cNvCxnSpPr>
      </xdr:nvCxnSpPr>
      <xdr:spPr bwMode="auto">
        <a:xfrm>
          <a:off x="12573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1419225</xdr:colOff>
      <xdr:row>1</xdr:row>
      <xdr:rowOff>133350</xdr:rowOff>
    </xdr:from>
    <xdr:to>
      <xdr:col>1</xdr:col>
      <xdr:colOff>714375</xdr:colOff>
      <xdr:row>1</xdr:row>
      <xdr:rowOff>133350</xdr:rowOff>
    </xdr:to>
    <xdr:cxnSp macro="">
      <xdr:nvCxnSpPr>
        <xdr:cNvPr id="77000" name="AutoShape 5"/>
        <xdr:cNvCxnSpPr>
          <a:cxnSpLocks noChangeShapeType="1"/>
        </xdr:cNvCxnSpPr>
      </xdr:nvCxnSpPr>
      <xdr:spPr bwMode="auto">
        <a:xfrm>
          <a:off x="181927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2209800</xdr:colOff>
      <xdr:row>2</xdr:row>
      <xdr:rowOff>152400</xdr:rowOff>
    </xdr:from>
    <xdr:to>
      <xdr:col>1</xdr:col>
      <xdr:colOff>714375</xdr:colOff>
      <xdr:row>2</xdr:row>
      <xdr:rowOff>152400</xdr:rowOff>
    </xdr:to>
    <xdr:cxnSp macro="">
      <xdr:nvCxnSpPr>
        <xdr:cNvPr id="77001" name="AutoShape 4"/>
        <xdr:cNvCxnSpPr>
          <a:cxnSpLocks noChangeShapeType="1"/>
        </xdr:cNvCxnSpPr>
      </xdr:nvCxnSpPr>
      <xdr:spPr bwMode="auto">
        <a:xfrm>
          <a:off x="260985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2533650</xdr:colOff>
      <xdr:row>3</xdr:row>
      <xdr:rowOff>152400</xdr:rowOff>
    </xdr:from>
    <xdr:to>
      <xdr:col>1</xdr:col>
      <xdr:colOff>714375</xdr:colOff>
      <xdr:row>3</xdr:row>
      <xdr:rowOff>152400</xdr:rowOff>
    </xdr:to>
    <xdr:cxnSp macro="">
      <xdr:nvCxnSpPr>
        <xdr:cNvPr id="77002" name="AutoShape 3"/>
        <xdr:cNvCxnSpPr>
          <a:cxnSpLocks noChangeShapeType="1"/>
        </xdr:cNvCxnSpPr>
      </xdr:nvCxnSpPr>
      <xdr:spPr bwMode="auto">
        <a:xfrm>
          <a:off x="2933700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2047875</xdr:colOff>
      <xdr:row>4</xdr:row>
      <xdr:rowOff>133350</xdr:rowOff>
    </xdr:from>
    <xdr:to>
      <xdr:col>1</xdr:col>
      <xdr:colOff>714375</xdr:colOff>
      <xdr:row>4</xdr:row>
      <xdr:rowOff>133350</xdr:rowOff>
    </xdr:to>
    <xdr:cxnSp macro="">
      <xdr:nvCxnSpPr>
        <xdr:cNvPr id="77003" name="AutoShape 2"/>
        <xdr:cNvCxnSpPr>
          <a:cxnSpLocks noChangeShapeType="1"/>
        </xdr:cNvCxnSpPr>
      </xdr:nvCxnSpPr>
      <xdr:spPr bwMode="auto">
        <a:xfrm>
          <a:off x="2447925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2114550</xdr:colOff>
      <xdr:row>5</xdr:row>
      <xdr:rowOff>152400</xdr:rowOff>
    </xdr:from>
    <xdr:to>
      <xdr:col>1</xdr:col>
      <xdr:colOff>714375</xdr:colOff>
      <xdr:row>5</xdr:row>
      <xdr:rowOff>152400</xdr:rowOff>
    </xdr:to>
    <xdr:cxnSp macro="">
      <xdr:nvCxnSpPr>
        <xdr:cNvPr id="77004" name="AutoShape 1"/>
        <xdr:cNvCxnSpPr>
          <a:cxnSpLocks noChangeShapeType="1"/>
        </xdr:cNvCxnSpPr>
      </xdr:nvCxnSpPr>
      <xdr:spPr bwMode="auto">
        <a:xfrm>
          <a:off x="2514600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847725</xdr:colOff>
      <xdr:row>0</xdr:row>
      <xdr:rowOff>133350</xdr:rowOff>
    </xdr:from>
    <xdr:to>
      <xdr:col>1</xdr:col>
      <xdr:colOff>714375</xdr:colOff>
      <xdr:row>0</xdr:row>
      <xdr:rowOff>133350</xdr:rowOff>
    </xdr:to>
    <xdr:cxnSp macro="">
      <xdr:nvCxnSpPr>
        <xdr:cNvPr id="77005" name="AutoShape 25"/>
        <xdr:cNvCxnSpPr>
          <a:cxnSpLocks noChangeShapeType="1"/>
        </xdr:cNvCxnSpPr>
      </xdr:nvCxnSpPr>
      <xdr:spPr bwMode="auto">
        <a:xfrm>
          <a:off x="124777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1400175</xdr:colOff>
      <xdr:row>1</xdr:row>
      <xdr:rowOff>133350</xdr:rowOff>
    </xdr:from>
    <xdr:to>
      <xdr:col>1</xdr:col>
      <xdr:colOff>714375</xdr:colOff>
      <xdr:row>1</xdr:row>
      <xdr:rowOff>133350</xdr:rowOff>
    </xdr:to>
    <xdr:cxnSp macro="">
      <xdr:nvCxnSpPr>
        <xdr:cNvPr id="77006" name="AutoShape 26"/>
        <xdr:cNvCxnSpPr>
          <a:cxnSpLocks noChangeShapeType="1"/>
        </xdr:cNvCxnSpPr>
      </xdr:nvCxnSpPr>
      <xdr:spPr bwMode="auto">
        <a:xfrm>
          <a:off x="180022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2200275</xdr:colOff>
      <xdr:row>2</xdr:row>
      <xdr:rowOff>152400</xdr:rowOff>
    </xdr:from>
    <xdr:to>
      <xdr:col>1</xdr:col>
      <xdr:colOff>714375</xdr:colOff>
      <xdr:row>2</xdr:row>
      <xdr:rowOff>152400</xdr:rowOff>
    </xdr:to>
    <xdr:cxnSp macro="">
      <xdr:nvCxnSpPr>
        <xdr:cNvPr id="77007" name="AutoShape 27"/>
        <xdr:cNvCxnSpPr>
          <a:cxnSpLocks noChangeShapeType="1"/>
        </xdr:cNvCxnSpPr>
      </xdr:nvCxnSpPr>
      <xdr:spPr bwMode="auto">
        <a:xfrm>
          <a:off x="260032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2524125</xdr:colOff>
      <xdr:row>3</xdr:row>
      <xdr:rowOff>152400</xdr:rowOff>
    </xdr:from>
    <xdr:to>
      <xdr:col>1</xdr:col>
      <xdr:colOff>714375</xdr:colOff>
      <xdr:row>3</xdr:row>
      <xdr:rowOff>152400</xdr:rowOff>
    </xdr:to>
    <xdr:cxnSp macro="">
      <xdr:nvCxnSpPr>
        <xdr:cNvPr id="77008" name="AutoShape 28"/>
        <xdr:cNvCxnSpPr>
          <a:cxnSpLocks noChangeShapeType="1"/>
        </xdr:cNvCxnSpPr>
      </xdr:nvCxnSpPr>
      <xdr:spPr bwMode="auto">
        <a:xfrm>
          <a:off x="2924175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4</xdr:row>
      <xdr:rowOff>133350</xdr:rowOff>
    </xdr:from>
    <xdr:to>
      <xdr:col>1</xdr:col>
      <xdr:colOff>714375</xdr:colOff>
      <xdr:row>4</xdr:row>
      <xdr:rowOff>133350</xdr:rowOff>
    </xdr:to>
    <xdr:cxnSp macro="">
      <xdr:nvCxnSpPr>
        <xdr:cNvPr id="77009" name="AutoShape 29"/>
        <xdr:cNvCxnSpPr>
          <a:cxnSpLocks noChangeShapeType="1"/>
        </xdr:cNvCxnSpPr>
      </xdr:nvCxnSpPr>
      <xdr:spPr bwMode="auto">
        <a:xfrm>
          <a:off x="2419350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5</xdr:row>
      <xdr:rowOff>152400</xdr:rowOff>
    </xdr:from>
    <xdr:to>
      <xdr:col>1</xdr:col>
      <xdr:colOff>714375</xdr:colOff>
      <xdr:row>5</xdr:row>
      <xdr:rowOff>152400</xdr:rowOff>
    </xdr:to>
    <xdr:cxnSp macro="">
      <xdr:nvCxnSpPr>
        <xdr:cNvPr id="77010" name="AutoShape 30"/>
        <xdr:cNvCxnSpPr>
          <a:cxnSpLocks noChangeShapeType="1"/>
        </xdr:cNvCxnSpPr>
      </xdr:nvCxnSpPr>
      <xdr:spPr bwMode="auto">
        <a:xfrm>
          <a:off x="248602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847725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77011" name="AutoShape 6"/>
        <xdr:cNvCxnSpPr>
          <a:cxnSpLocks noChangeShapeType="1"/>
        </xdr:cNvCxnSpPr>
      </xdr:nvCxnSpPr>
      <xdr:spPr bwMode="auto">
        <a:xfrm>
          <a:off x="124777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1390650</xdr:colOff>
      <xdr:row>1</xdr:row>
      <xdr:rowOff>133350</xdr:rowOff>
    </xdr:from>
    <xdr:to>
      <xdr:col>1</xdr:col>
      <xdr:colOff>647700</xdr:colOff>
      <xdr:row>1</xdr:row>
      <xdr:rowOff>133350</xdr:rowOff>
    </xdr:to>
    <xdr:cxnSp macro="">
      <xdr:nvCxnSpPr>
        <xdr:cNvPr id="77012" name="AutoShape 5"/>
        <xdr:cNvCxnSpPr>
          <a:cxnSpLocks noChangeShapeType="1"/>
        </xdr:cNvCxnSpPr>
      </xdr:nvCxnSpPr>
      <xdr:spPr bwMode="auto">
        <a:xfrm>
          <a:off x="1790700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77013" name="AutoShape 4"/>
        <xdr:cNvCxnSpPr>
          <a:cxnSpLocks noChangeShapeType="1"/>
        </xdr:cNvCxnSpPr>
      </xdr:nvCxnSpPr>
      <xdr:spPr bwMode="auto">
        <a:xfrm>
          <a:off x="25908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3</xdr:row>
      <xdr:rowOff>152400</xdr:rowOff>
    </xdr:from>
    <xdr:to>
      <xdr:col>1</xdr:col>
      <xdr:colOff>647700</xdr:colOff>
      <xdr:row>3</xdr:row>
      <xdr:rowOff>152400</xdr:rowOff>
    </xdr:to>
    <xdr:cxnSp macro="">
      <xdr:nvCxnSpPr>
        <xdr:cNvPr id="77014" name="AutoShape 3"/>
        <xdr:cNvCxnSpPr>
          <a:cxnSpLocks noChangeShapeType="1"/>
        </xdr:cNvCxnSpPr>
      </xdr:nvCxnSpPr>
      <xdr:spPr bwMode="auto">
        <a:xfrm>
          <a:off x="2914650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4</xdr:row>
      <xdr:rowOff>133350</xdr:rowOff>
    </xdr:from>
    <xdr:to>
      <xdr:col>1</xdr:col>
      <xdr:colOff>647700</xdr:colOff>
      <xdr:row>4</xdr:row>
      <xdr:rowOff>133350</xdr:rowOff>
    </xdr:to>
    <xdr:cxnSp macro="">
      <xdr:nvCxnSpPr>
        <xdr:cNvPr id="77015" name="AutoShape 2"/>
        <xdr:cNvCxnSpPr>
          <a:cxnSpLocks noChangeShapeType="1"/>
        </xdr:cNvCxnSpPr>
      </xdr:nvCxnSpPr>
      <xdr:spPr bwMode="auto">
        <a:xfrm>
          <a:off x="2419350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5</xdr:row>
      <xdr:rowOff>152400</xdr:rowOff>
    </xdr:from>
    <xdr:to>
      <xdr:col>1</xdr:col>
      <xdr:colOff>647700</xdr:colOff>
      <xdr:row>5</xdr:row>
      <xdr:rowOff>152400</xdr:rowOff>
    </xdr:to>
    <xdr:cxnSp macro="">
      <xdr:nvCxnSpPr>
        <xdr:cNvPr id="77016" name="AutoShape 1"/>
        <xdr:cNvCxnSpPr>
          <a:cxnSpLocks noChangeShapeType="1"/>
        </xdr:cNvCxnSpPr>
      </xdr:nvCxnSpPr>
      <xdr:spPr bwMode="auto">
        <a:xfrm>
          <a:off x="248602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38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9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0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41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42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43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44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5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46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47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48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49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50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1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52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53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54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55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6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57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0</xdr:row>
      <xdr:rowOff>0</xdr:rowOff>
    </xdr:from>
    <xdr:to>
      <xdr:col>0</xdr:col>
      <xdr:colOff>2790825</xdr:colOff>
      <xdr:row>0</xdr:row>
      <xdr:rowOff>0</xdr:rowOff>
    </xdr:to>
    <xdr:cxnSp macro="">
      <xdr:nvCxnSpPr>
        <xdr:cNvPr id="76449" name="AutoShape 6"/>
        <xdr:cNvCxnSpPr>
          <a:cxnSpLocks noChangeShapeType="1"/>
        </xdr:cNvCxnSpPr>
      </xdr:nvCxnSpPr>
      <xdr:spPr bwMode="auto">
        <a:xfrm>
          <a:off x="857250" y="0"/>
          <a:ext cx="19335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1409700</xdr:colOff>
      <xdr:row>0</xdr:row>
      <xdr:rowOff>0</xdr:rowOff>
    </xdr:from>
    <xdr:to>
      <xdr:col>0</xdr:col>
      <xdr:colOff>2790825</xdr:colOff>
      <xdr:row>0</xdr:row>
      <xdr:rowOff>0</xdr:rowOff>
    </xdr:to>
    <xdr:cxnSp macro="">
      <xdr:nvCxnSpPr>
        <xdr:cNvPr id="76450" name="AutoShape 5"/>
        <xdr:cNvCxnSpPr>
          <a:cxnSpLocks noChangeShapeType="1"/>
        </xdr:cNvCxnSpPr>
      </xdr:nvCxnSpPr>
      <xdr:spPr bwMode="auto">
        <a:xfrm>
          <a:off x="1409700" y="0"/>
          <a:ext cx="13811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2209800</xdr:colOff>
      <xdr:row>0</xdr:row>
      <xdr:rowOff>0</xdr:rowOff>
    </xdr:from>
    <xdr:to>
      <xdr:col>0</xdr:col>
      <xdr:colOff>2790825</xdr:colOff>
      <xdr:row>0</xdr:row>
      <xdr:rowOff>0</xdr:rowOff>
    </xdr:to>
    <xdr:cxnSp macro="">
      <xdr:nvCxnSpPr>
        <xdr:cNvPr id="76451" name="AutoShape 4"/>
        <xdr:cNvCxnSpPr>
          <a:cxnSpLocks noChangeShapeType="1"/>
        </xdr:cNvCxnSpPr>
      </xdr:nvCxnSpPr>
      <xdr:spPr bwMode="auto">
        <a:xfrm>
          <a:off x="2209800" y="0"/>
          <a:ext cx="5810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2533650</xdr:colOff>
      <xdr:row>0</xdr:row>
      <xdr:rowOff>0</xdr:rowOff>
    </xdr:from>
    <xdr:to>
      <xdr:col>1</xdr:col>
      <xdr:colOff>0</xdr:colOff>
      <xdr:row>0</xdr:row>
      <xdr:rowOff>0</xdr:rowOff>
    </xdr:to>
    <xdr:cxnSp macro="">
      <xdr:nvCxnSpPr>
        <xdr:cNvPr id="76452" name="AutoShape 3"/>
        <xdr:cNvCxnSpPr>
          <a:cxnSpLocks noChangeShapeType="1"/>
        </xdr:cNvCxnSpPr>
      </xdr:nvCxnSpPr>
      <xdr:spPr bwMode="auto">
        <a:xfrm>
          <a:off x="2533650" y="0"/>
          <a:ext cx="4191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2038350</xdr:colOff>
      <xdr:row>0</xdr:row>
      <xdr:rowOff>0</xdr:rowOff>
    </xdr:from>
    <xdr:to>
      <xdr:col>0</xdr:col>
      <xdr:colOff>2790825</xdr:colOff>
      <xdr:row>0</xdr:row>
      <xdr:rowOff>0</xdr:rowOff>
    </xdr:to>
    <xdr:cxnSp macro="">
      <xdr:nvCxnSpPr>
        <xdr:cNvPr id="76453" name="AutoShape 2"/>
        <xdr:cNvCxnSpPr>
          <a:cxnSpLocks noChangeShapeType="1"/>
        </xdr:cNvCxnSpPr>
      </xdr:nvCxnSpPr>
      <xdr:spPr bwMode="auto">
        <a:xfrm>
          <a:off x="2038350" y="0"/>
          <a:ext cx="7524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2105025</xdr:colOff>
      <xdr:row>0</xdr:row>
      <xdr:rowOff>0</xdr:rowOff>
    </xdr:from>
    <xdr:to>
      <xdr:col>0</xdr:col>
      <xdr:colOff>2790825</xdr:colOff>
      <xdr:row>0</xdr:row>
      <xdr:rowOff>0</xdr:rowOff>
    </xdr:to>
    <xdr:cxnSp macro="">
      <xdr:nvCxnSpPr>
        <xdr:cNvPr id="76454" name="AutoShape 1"/>
        <xdr:cNvCxnSpPr>
          <a:cxnSpLocks noChangeShapeType="1"/>
        </xdr:cNvCxnSpPr>
      </xdr:nvCxnSpPr>
      <xdr:spPr bwMode="auto">
        <a:xfrm>
          <a:off x="2105025" y="0"/>
          <a:ext cx="6858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857250</xdr:colOff>
      <xdr:row>0</xdr:row>
      <xdr:rowOff>142875</xdr:rowOff>
    </xdr:from>
    <xdr:to>
      <xdr:col>0</xdr:col>
      <xdr:colOff>723900</xdr:colOff>
      <xdr:row>0</xdr:row>
      <xdr:rowOff>142875</xdr:rowOff>
    </xdr:to>
    <xdr:cxnSp macro="">
      <xdr:nvCxnSpPr>
        <xdr:cNvPr id="76455" name="AutoShape 52"/>
        <xdr:cNvCxnSpPr>
          <a:cxnSpLocks noChangeShapeType="1"/>
        </xdr:cNvCxnSpPr>
      </xdr:nvCxnSpPr>
      <xdr:spPr bwMode="auto">
        <a:xfrm>
          <a:off x="857250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1419225</xdr:colOff>
      <xdr:row>1</xdr:row>
      <xdr:rowOff>142875</xdr:rowOff>
    </xdr:from>
    <xdr:to>
      <xdr:col>0</xdr:col>
      <xdr:colOff>723900</xdr:colOff>
      <xdr:row>1</xdr:row>
      <xdr:rowOff>142875</xdr:rowOff>
    </xdr:to>
    <xdr:cxnSp macro="">
      <xdr:nvCxnSpPr>
        <xdr:cNvPr id="76456" name="AutoShape 53"/>
        <xdr:cNvCxnSpPr>
          <a:cxnSpLocks noChangeShapeType="1"/>
        </xdr:cNvCxnSpPr>
      </xdr:nvCxnSpPr>
      <xdr:spPr bwMode="auto">
        <a:xfrm>
          <a:off x="141922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2219325</xdr:colOff>
      <xdr:row>2</xdr:row>
      <xdr:rowOff>161925</xdr:rowOff>
    </xdr:from>
    <xdr:to>
      <xdr:col>0</xdr:col>
      <xdr:colOff>723900</xdr:colOff>
      <xdr:row>2</xdr:row>
      <xdr:rowOff>161925</xdr:rowOff>
    </xdr:to>
    <xdr:cxnSp macro="">
      <xdr:nvCxnSpPr>
        <xdr:cNvPr id="76457" name="AutoShape 54"/>
        <xdr:cNvCxnSpPr>
          <a:cxnSpLocks noChangeShapeType="1"/>
        </xdr:cNvCxnSpPr>
      </xdr:nvCxnSpPr>
      <xdr:spPr bwMode="auto">
        <a:xfrm>
          <a:off x="2219325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2543175</xdr:colOff>
      <xdr:row>3</xdr:row>
      <xdr:rowOff>161925</xdr:rowOff>
    </xdr:from>
    <xdr:to>
      <xdr:col>0</xdr:col>
      <xdr:colOff>723900</xdr:colOff>
      <xdr:row>3</xdr:row>
      <xdr:rowOff>161925</xdr:rowOff>
    </xdr:to>
    <xdr:cxnSp macro="">
      <xdr:nvCxnSpPr>
        <xdr:cNvPr id="76458" name="AutoShape 55"/>
        <xdr:cNvCxnSpPr>
          <a:cxnSpLocks noChangeShapeType="1"/>
        </xdr:cNvCxnSpPr>
      </xdr:nvCxnSpPr>
      <xdr:spPr bwMode="auto">
        <a:xfrm>
          <a:off x="254317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2047875</xdr:colOff>
      <xdr:row>4</xdr:row>
      <xdr:rowOff>142875</xdr:rowOff>
    </xdr:from>
    <xdr:to>
      <xdr:col>0</xdr:col>
      <xdr:colOff>723900</xdr:colOff>
      <xdr:row>4</xdr:row>
      <xdr:rowOff>142875</xdr:rowOff>
    </xdr:to>
    <xdr:cxnSp macro="">
      <xdr:nvCxnSpPr>
        <xdr:cNvPr id="76459" name="AutoShape 56"/>
        <xdr:cNvCxnSpPr>
          <a:cxnSpLocks noChangeShapeType="1"/>
        </xdr:cNvCxnSpPr>
      </xdr:nvCxnSpPr>
      <xdr:spPr bwMode="auto">
        <a:xfrm>
          <a:off x="2047875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2114550</xdr:colOff>
      <xdr:row>5</xdr:row>
      <xdr:rowOff>161925</xdr:rowOff>
    </xdr:from>
    <xdr:to>
      <xdr:col>0</xdr:col>
      <xdr:colOff>723900</xdr:colOff>
      <xdr:row>5</xdr:row>
      <xdr:rowOff>161925</xdr:rowOff>
    </xdr:to>
    <xdr:cxnSp macro="">
      <xdr:nvCxnSpPr>
        <xdr:cNvPr id="76460" name="AutoShape 57"/>
        <xdr:cNvCxnSpPr>
          <a:cxnSpLocks noChangeShapeType="1"/>
        </xdr:cNvCxnSpPr>
      </xdr:nvCxnSpPr>
      <xdr:spPr bwMode="auto">
        <a:xfrm>
          <a:off x="2114550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723900</xdr:colOff>
      <xdr:row>0</xdr:row>
      <xdr:rowOff>142875</xdr:rowOff>
    </xdr:to>
    <xdr:cxnSp macro="">
      <xdr:nvCxnSpPr>
        <xdr:cNvPr id="76461" name="AutoShape 58"/>
        <xdr:cNvCxnSpPr>
          <a:cxnSpLocks noChangeShapeType="1"/>
        </xdr:cNvCxnSpPr>
      </xdr:nvCxnSpPr>
      <xdr:spPr bwMode="auto">
        <a:xfrm>
          <a:off x="847725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1400175</xdr:colOff>
      <xdr:row>1</xdr:row>
      <xdr:rowOff>142875</xdr:rowOff>
    </xdr:from>
    <xdr:to>
      <xdr:col>0</xdr:col>
      <xdr:colOff>723900</xdr:colOff>
      <xdr:row>1</xdr:row>
      <xdr:rowOff>142875</xdr:rowOff>
    </xdr:to>
    <xdr:cxnSp macro="">
      <xdr:nvCxnSpPr>
        <xdr:cNvPr id="76462" name="AutoShape 59"/>
        <xdr:cNvCxnSpPr>
          <a:cxnSpLocks noChangeShapeType="1"/>
        </xdr:cNvCxnSpPr>
      </xdr:nvCxnSpPr>
      <xdr:spPr bwMode="auto">
        <a:xfrm>
          <a:off x="140017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2200275</xdr:colOff>
      <xdr:row>2</xdr:row>
      <xdr:rowOff>161925</xdr:rowOff>
    </xdr:from>
    <xdr:to>
      <xdr:col>0</xdr:col>
      <xdr:colOff>723900</xdr:colOff>
      <xdr:row>2</xdr:row>
      <xdr:rowOff>161925</xdr:rowOff>
    </xdr:to>
    <xdr:cxnSp macro="">
      <xdr:nvCxnSpPr>
        <xdr:cNvPr id="76463" name="AutoShape 60"/>
        <xdr:cNvCxnSpPr>
          <a:cxnSpLocks noChangeShapeType="1"/>
        </xdr:cNvCxnSpPr>
      </xdr:nvCxnSpPr>
      <xdr:spPr bwMode="auto">
        <a:xfrm>
          <a:off x="2200275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2524125</xdr:colOff>
      <xdr:row>3</xdr:row>
      <xdr:rowOff>161925</xdr:rowOff>
    </xdr:from>
    <xdr:to>
      <xdr:col>0</xdr:col>
      <xdr:colOff>723900</xdr:colOff>
      <xdr:row>3</xdr:row>
      <xdr:rowOff>161925</xdr:rowOff>
    </xdr:to>
    <xdr:cxnSp macro="">
      <xdr:nvCxnSpPr>
        <xdr:cNvPr id="76464" name="AutoShape 61"/>
        <xdr:cNvCxnSpPr>
          <a:cxnSpLocks noChangeShapeType="1"/>
        </xdr:cNvCxnSpPr>
      </xdr:nvCxnSpPr>
      <xdr:spPr bwMode="auto">
        <a:xfrm>
          <a:off x="252412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2028825</xdr:colOff>
      <xdr:row>4</xdr:row>
      <xdr:rowOff>142875</xdr:rowOff>
    </xdr:from>
    <xdr:to>
      <xdr:col>0</xdr:col>
      <xdr:colOff>733425</xdr:colOff>
      <xdr:row>4</xdr:row>
      <xdr:rowOff>142875</xdr:rowOff>
    </xdr:to>
    <xdr:cxnSp macro="">
      <xdr:nvCxnSpPr>
        <xdr:cNvPr id="76465" name="AutoShape 62"/>
        <xdr:cNvCxnSpPr>
          <a:cxnSpLocks noChangeShapeType="1"/>
        </xdr:cNvCxnSpPr>
      </xdr:nvCxnSpPr>
      <xdr:spPr bwMode="auto">
        <a:xfrm>
          <a:off x="2028825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161925</xdr:rowOff>
    </xdr:from>
    <xdr:to>
      <xdr:col>0</xdr:col>
      <xdr:colOff>723900</xdr:colOff>
      <xdr:row>5</xdr:row>
      <xdr:rowOff>161925</xdr:rowOff>
    </xdr:to>
    <xdr:cxnSp macro="">
      <xdr:nvCxnSpPr>
        <xdr:cNvPr id="76466" name="AutoShape 63"/>
        <xdr:cNvCxnSpPr>
          <a:cxnSpLocks noChangeShapeType="1"/>
        </xdr:cNvCxnSpPr>
      </xdr:nvCxnSpPr>
      <xdr:spPr bwMode="auto">
        <a:xfrm>
          <a:off x="2085975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857250</xdr:colOff>
      <xdr:row>0</xdr:row>
      <xdr:rowOff>142875</xdr:rowOff>
    </xdr:from>
    <xdr:to>
      <xdr:col>0</xdr:col>
      <xdr:colOff>723900</xdr:colOff>
      <xdr:row>0</xdr:row>
      <xdr:rowOff>142875</xdr:rowOff>
    </xdr:to>
    <xdr:cxnSp macro="">
      <xdr:nvCxnSpPr>
        <xdr:cNvPr id="76467" name="AutoShape 6"/>
        <xdr:cNvCxnSpPr>
          <a:cxnSpLocks noChangeShapeType="1"/>
        </xdr:cNvCxnSpPr>
      </xdr:nvCxnSpPr>
      <xdr:spPr bwMode="auto">
        <a:xfrm>
          <a:off x="857250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1419225</xdr:colOff>
      <xdr:row>1</xdr:row>
      <xdr:rowOff>142875</xdr:rowOff>
    </xdr:from>
    <xdr:to>
      <xdr:col>0</xdr:col>
      <xdr:colOff>733425</xdr:colOff>
      <xdr:row>1</xdr:row>
      <xdr:rowOff>142875</xdr:rowOff>
    </xdr:to>
    <xdr:cxnSp macro="">
      <xdr:nvCxnSpPr>
        <xdr:cNvPr id="76468" name="AutoShape 5"/>
        <xdr:cNvCxnSpPr>
          <a:cxnSpLocks noChangeShapeType="1"/>
        </xdr:cNvCxnSpPr>
      </xdr:nvCxnSpPr>
      <xdr:spPr bwMode="auto">
        <a:xfrm>
          <a:off x="141922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2209800</xdr:colOff>
      <xdr:row>2</xdr:row>
      <xdr:rowOff>161925</xdr:rowOff>
    </xdr:from>
    <xdr:to>
      <xdr:col>0</xdr:col>
      <xdr:colOff>714375</xdr:colOff>
      <xdr:row>2</xdr:row>
      <xdr:rowOff>161925</xdr:rowOff>
    </xdr:to>
    <xdr:cxnSp macro="">
      <xdr:nvCxnSpPr>
        <xdr:cNvPr id="76469" name="AutoShape 4"/>
        <xdr:cNvCxnSpPr>
          <a:cxnSpLocks noChangeShapeType="1"/>
        </xdr:cNvCxnSpPr>
      </xdr:nvCxnSpPr>
      <xdr:spPr bwMode="auto">
        <a:xfrm>
          <a:off x="2209800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2543175</xdr:colOff>
      <xdr:row>3</xdr:row>
      <xdr:rowOff>161925</xdr:rowOff>
    </xdr:from>
    <xdr:to>
      <xdr:col>0</xdr:col>
      <xdr:colOff>733425</xdr:colOff>
      <xdr:row>3</xdr:row>
      <xdr:rowOff>161925</xdr:rowOff>
    </xdr:to>
    <xdr:cxnSp macro="">
      <xdr:nvCxnSpPr>
        <xdr:cNvPr id="76470" name="AutoShape 3"/>
        <xdr:cNvCxnSpPr>
          <a:cxnSpLocks noChangeShapeType="1"/>
        </xdr:cNvCxnSpPr>
      </xdr:nvCxnSpPr>
      <xdr:spPr bwMode="auto">
        <a:xfrm>
          <a:off x="254317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2047875</xdr:colOff>
      <xdr:row>4</xdr:row>
      <xdr:rowOff>142875</xdr:rowOff>
    </xdr:from>
    <xdr:to>
      <xdr:col>0</xdr:col>
      <xdr:colOff>723900</xdr:colOff>
      <xdr:row>4</xdr:row>
      <xdr:rowOff>142875</xdr:rowOff>
    </xdr:to>
    <xdr:cxnSp macro="">
      <xdr:nvCxnSpPr>
        <xdr:cNvPr id="76471" name="AutoShape 2"/>
        <xdr:cNvCxnSpPr>
          <a:cxnSpLocks noChangeShapeType="1"/>
        </xdr:cNvCxnSpPr>
      </xdr:nvCxnSpPr>
      <xdr:spPr bwMode="auto">
        <a:xfrm>
          <a:off x="2047875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2114550</xdr:colOff>
      <xdr:row>5</xdr:row>
      <xdr:rowOff>161925</xdr:rowOff>
    </xdr:from>
    <xdr:to>
      <xdr:col>0</xdr:col>
      <xdr:colOff>723900</xdr:colOff>
      <xdr:row>5</xdr:row>
      <xdr:rowOff>161925</xdr:rowOff>
    </xdr:to>
    <xdr:cxnSp macro="">
      <xdr:nvCxnSpPr>
        <xdr:cNvPr id="76472" name="AutoShape 1"/>
        <xdr:cNvCxnSpPr>
          <a:cxnSpLocks noChangeShapeType="1"/>
        </xdr:cNvCxnSpPr>
      </xdr:nvCxnSpPr>
      <xdr:spPr bwMode="auto">
        <a:xfrm>
          <a:off x="2114550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723900</xdr:colOff>
      <xdr:row>0</xdr:row>
      <xdr:rowOff>142875</xdr:rowOff>
    </xdr:to>
    <xdr:cxnSp macro="">
      <xdr:nvCxnSpPr>
        <xdr:cNvPr id="76473" name="AutoShape 65"/>
        <xdr:cNvCxnSpPr>
          <a:cxnSpLocks noChangeShapeType="1"/>
        </xdr:cNvCxnSpPr>
      </xdr:nvCxnSpPr>
      <xdr:spPr bwMode="auto">
        <a:xfrm>
          <a:off x="847725" y="1428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1400175</xdr:colOff>
      <xdr:row>1</xdr:row>
      <xdr:rowOff>142875</xdr:rowOff>
    </xdr:from>
    <xdr:to>
      <xdr:col>0</xdr:col>
      <xdr:colOff>723900</xdr:colOff>
      <xdr:row>1</xdr:row>
      <xdr:rowOff>142875</xdr:rowOff>
    </xdr:to>
    <xdr:cxnSp macro="">
      <xdr:nvCxnSpPr>
        <xdr:cNvPr id="76474" name="AutoShape 66"/>
        <xdr:cNvCxnSpPr>
          <a:cxnSpLocks noChangeShapeType="1"/>
        </xdr:cNvCxnSpPr>
      </xdr:nvCxnSpPr>
      <xdr:spPr bwMode="auto">
        <a:xfrm>
          <a:off x="1400175" y="3048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2200275</xdr:colOff>
      <xdr:row>2</xdr:row>
      <xdr:rowOff>161925</xdr:rowOff>
    </xdr:from>
    <xdr:to>
      <xdr:col>0</xdr:col>
      <xdr:colOff>723900</xdr:colOff>
      <xdr:row>2</xdr:row>
      <xdr:rowOff>161925</xdr:rowOff>
    </xdr:to>
    <xdr:cxnSp macro="">
      <xdr:nvCxnSpPr>
        <xdr:cNvPr id="76475" name="AutoShape 67"/>
        <xdr:cNvCxnSpPr>
          <a:cxnSpLocks noChangeShapeType="1"/>
        </xdr:cNvCxnSpPr>
      </xdr:nvCxnSpPr>
      <xdr:spPr bwMode="auto">
        <a:xfrm>
          <a:off x="2200275" y="485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2524125</xdr:colOff>
      <xdr:row>3</xdr:row>
      <xdr:rowOff>161925</xdr:rowOff>
    </xdr:from>
    <xdr:to>
      <xdr:col>0</xdr:col>
      <xdr:colOff>723900</xdr:colOff>
      <xdr:row>3</xdr:row>
      <xdr:rowOff>161925</xdr:rowOff>
    </xdr:to>
    <xdr:cxnSp macro="">
      <xdr:nvCxnSpPr>
        <xdr:cNvPr id="76476" name="AutoShape 68"/>
        <xdr:cNvCxnSpPr>
          <a:cxnSpLocks noChangeShapeType="1"/>
        </xdr:cNvCxnSpPr>
      </xdr:nvCxnSpPr>
      <xdr:spPr bwMode="auto">
        <a:xfrm>
          <a:off x="2524125" y="6477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4</xdr:row>
      <xdr:rowOff>142875</xdr:rowOff>
    </xdr:from>
    <xdr:to>
      <xdr:col>0</xdr:col>
      <xdr:colOff>723900</xdr:colOff>
      <xdr:row>4</xdr:row>
      <xdr:rowOff>142875</xdr:rowOff>
    </xdr:to>
    <xdr:cxnSp macro="">
      <xdr:nvCxnSpPr>
        <xdr:cNvPr id="76477" name="AutoShape 69"/>
        <xdr:cNvCxnSpPr>
          <a:cxnSpLocks noChangeShapeType="1"/>
        </xdr:cNvCxnSpPr>
      </xdr:nvCxnSpPr>
      <xdr:spPr bwMode="auto">
        <a:xfrm>
          <a:off x="2019300" y="790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161925</xdr:rowOff>
    </xdr:from>
    <xdr:to>
      <xdr:col>0</xdr:col>
      <xdr:colOff>714375</xdr:colOff>
      <xdr:row>5</xdr:row>
      <xdr:rowOff>161925</xdr:rowOff>
    </xdr:to>
    <xdr:cxnSp macro="">
      <xdr:nvCxnSpPr>
        <xdr:cNvPr id="76478" name="AutoShape 70"/>
        <xdr:cNvCxnSpPr>
          <a:cxnSpLocks noChangeShapeType="1"/>
        </xdr:cNvCxnSpPr>
      </xdr:nvCxnSpPr>
      <xdr:spPr bwMode="auto">
        <a:xfrm>
          <a:off x="2085975" y="971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857250</xdr:colOff>
      <xdr:row>0</xdr:row>
      <xdr:rowOff>133350</xdr:rowOff>
    </xdr:from>
    <xdr:to>
      <xdr:col>0</xdr:col>
      <xdr:colOff>714375</xdr:colOff>
      <xdr:row>0</xdr:row>
      <xdr:rowOff>133350</xdr:rowOff>
    </xdr:to>
    <xdr:cxnSp macro="">
      <xdr:nvCxnSpPr>
        <xdr:cNvPr id="76479" name="AutoShape 6"/>
        <xdr:cNvCxnSpPr>
          <a:cxnSpLocks noChangeShapeType="1"/>
        </xdr:cNvCxnSpPr>
      </xdr:nvCxnSpPr>
      <xdr:spPr bwMode="auto">
        <a:xfrm>
          <a:off x="85725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1419225</xdr:colOff>
      <xdr:row>1</xdr:row>
      <xdr:rowOff>133350</xdr:rowOff>
    </xdr:from>
    <xdr:to>
      <xdr:col>0</xdr:col>
      <xdr:colOff>714375</xdr:colOff>
      <xdr:row>1</xdr:row>
      <xdr:rowOff>133350</xdr:rowOff>
    </xdr:to>
    <xdr:cxnSp macro="">
      <xdr:nvCxnSpPr>
        <xdr:cNvPr id="76480" name="AutoShape 5"/>
        <xdr:cNvCxnSpPr>
          <a:cxnSpLocks noChangeShapeType="1"/>
        </xdr:cNvCxnSpPr>
      </xdr:nvCxnSpPr>
      <xdr:spPr bwMode="auto">
        <a:xfrm>
          <a:off x="141922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2209800</xdr:colOff>
      <xdr:row>2</xdr:row>
      <xdr:rowOff>152400</xdr:rowOff>
    </xdr:from>
    <xdr:to>
      <xdr:col>0</xdr:col>
      <xdr:colOff>714375</xdr:colOff>
      <xdr:row>2</xdr:row>
      <xdr:rowOff>152400</xdr:rowOff>
    </xdr:to>
    <xdr:cxnSp macro="">
      <xdr:nvCxnSpPr>
        <xdr:cNvPr id="76481" name="AutoShape 4"/>
        <xdr:cNvCxnSpPr>
          <a:cxnSpLocks noChangeShapeType="1"/>
        </xdr:cNvCxnSpPr>
      </xdr:nvCxnSpPr>
      <xdr:spPr bwMode="auto">
        <a:xfrm>
          <a:off x="22098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2533650</xdr:colOff>
      <xdr:row>3</xdr:row>
      <xdr:rowOff>152400</xdr:rowOff>
    </xdr:from>
    <xdr:to>
      <xdr:col>0</xdr:col>
      <xdr:colOff>714375</xdr:colOff>
      <xdr:row>3</xdr:row>
      <xdr:rowOff>152400</xdr:rowOff>
    </xdr:to>
    <xdr:cxnSp macro="">
      <xdr:nvCxnSpPr>
        <xdr:cNvPr id="76482" name="AutoShape 3"/>
        <xdr:cNvCxnSpPr>
          <a:cxnSpLocks noChangeShapeType="1"/>
        </xdr:cNvCxnSpPr>
      </xdr:nvCxnSpPr>
      <xdr:spPr bwMode="auto">
        <a:xfrm>
          <a:off x="2533650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2047875</xdr:colOff>
      <xdr:row>4</xdr:row>
      <xdr:rowOff>133350</xdr:rowOff>
    </xdr:from>
    <xdr:to>
      <xdr:col>0</xdr:col>
      <xdr:colOff>714375</xdr:colOff>
      <xdr:row>4</xdr:row>
      <xdr:rowOff>133350</xdr:rowOff>
    </xdr:to>
    <xdr:cxnSp macro="">
      <xdr:nvCxnSpPr>
        <xdr:cNvPr id="76483" name="AutoShape 2"/>
        <xdr:cNvCxnSpPr>
          <a:cxnSpLocks noChangeShapeType="1"/>
        </xdr:cNvCxnSpPr>
      </xdr:nvCxnSpPr>
      <xdr:spPr bwMode="auto">
        <a:xfrm>
          <a:off x="2047875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2114550</xdr:colOff>
      <xdr:row>5</xdr:row>
      <xdr:rowOff>152400</xdr:rowOff>
    </xdr:from>
    <xdr:to>
      <xdr:col>0</xdr:col>
      <xdr:colOff>714375</xdr:colOff>
      <xdr:row>5</xdr:row>
      <xdr:rowOff>152400</xdr:rowOff>
    </xdr:to>
    <xdr:cxnSp macro="">
      <xdr:nvCxnSpPr>
        <xdr:cNvPr id="76484" name="AutoShape 1"/>
        <xdr:cNvCxnSpPr>
          <a:cxnSpLocks noChangeShapeType="1"/>
        </xdr:cNvCxnSpPr>
      </xdr:nvCxnSpPr>
      <xdr:spPr bwMode="auto">
        <a:xfrm>
          <a:off x="2114550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133350</xdr:rowOff>
    </xdr:from>
    <xdr:to>
      <xdr:col>0</xdr:col>
      <xdr:colOff>714375</xdr:colOff>
      <xdr:row>0</xdr:row>
      <xdr:rowOff>133350</xdr:rowOff>
    </xdr:to>
    <xdr:cxnSp macro="">
      <xdr:nvCxnSpPr>
        <xdr:cNvPr id="76485" name="AutoShape 25"/>
        <xdr:cNvCxnSpPr>
          <a:cxnSpLocks noChangeShapeType="1"/>
        </xdr:cNvCxnSpPr>
      </xdr:nvCxnSpPr>
      <xdr:spPr bwMode="auto">
        <a:xfrm>
          <a:off x="84772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1400175</xdr:colOff>
      <xdr:row>1</xdr:row>
      <xdr:rowOff>133350</xdr:rowOff>
    </xdr:from>
    <xdr:to>
      <xdr:col>0</xdr:col>
      <xdr:colOff>714375</xdr:colOff>
      <xdr:row>1</xdr:row>
      <xdr:rowOff>133350</xdr:rowOff>
    </xdr:to>
    <xdr:cxnSp macro="">
      <xdr:nvCxnSpPr>
        <xdr:cNvPr id="76486" name="AutoShape 26"/>
        <xdr:cNvCxnSpPr>
          <a:cxnSpLocks noChangeShapeType="1"/>
        </xdr:cNvCxnSpPr>
      </xdr:nvCxnSpPr>
      <xdr:spPr bwMode="auto">
        <a:xfrm>
          <a:off x="1400175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2200275</xdr:colOff>
      <xdr:row>2</xdr:row>
      <xdr:rowOff>152400</xdr:rowOff>
    </xdr:from>
    <xdr:to>
      <xdr:col>0</xdr:col>
      <xdr:colOff>714375</xdr:colOff>
      <xdr:row>2</xdr:row>
      <xdr:rowOff>152400</xdr:rowOff>
    </xdr:to>
    <xdr:cxnSp macro="">
      <xdr:nvCxnSpPr>
        <xdr:cNvPr id="76487" name="AutoShape 27"/>
        <xdr:cNvCxnSpPr>
          <a:cxnSpLocks noChangeShapeType="1"/>
        </xdr:cNvCxnSpPr>
      </xdr:nvCxnSpPr>
      <xdr:spPr bwMode="auto">
        <a:xfrm>
          <a:off x="2200275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2524125</xdr:colOff>
      <xdr:row>3</xdr:row>
      <xdr:rowOff>152400</xdr:rowOff>
    </xdr:from>
    <xdr:to>
      <xdr:col>0</xdr:col>
      <xdr:colOff>714375</xdr:colOff>
      <xdr:row>3</xdr:row>
      <xdr:rowOff>152400</xdr:rowOff>
    </xdr:to>
    <xdr:cxnSp macro="">
      <xdr:nvCxnSpPr>
        <xdr:cNvPr id="76488" name="AutoShape 28"/>
        <xdr:cNvCxnSpPr>
          <a:cxnSpLocks noChangeShapeType="1"/>
        </xdr:cNvCxnSpPr>
      </xdr:nvCxnSpPr>
      <xdr:spPr bwMode="auto">
        <a:xfrm>
          <a:off x="2524125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4</xdr:row>
      <xdr:rowOff>133350</xdr:rowOff>
    </xdr:from>
    <xdr:to>
      <xdr:col>0</xdr:col>
      <xdr:colOff>714375</xdr:colOff>
      <xdr:row>4</xdr:row>
      <xdr:rowOff>133350</xdr:rowOff>
    </xdr:to>
    <xdr:cxnSp macro="">
      <xdr:nvCxnSpPr>
        <xdr:cNvPr id="76489" name="AutoShape 29"/>
        <xdr:cNvCxnSpPr>
          <a:cxnSpLocks noChangeShapeType="1"/>
        </xdr:cNvCxnSpPr>
      </xdr:nvCxnSpPr>
      <xdr:spPr bwMode="auto">
        <a:xfrm>
          <a:off x="2019300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152400</xdr:rowOff>
    </xdr:from>
    <xdr:to>
      <xdr:col>0</xdr:col>
      <xdr:colOff>714375</xdr:colOff>
      <xdr:row>5</xdr:row>
      <xdr:rowOff>152400</xdr:rowOff>
    </xdr:to>
    <xdr:cxnSp macro="">
      <xdr:nvCxnSpPr>
        <xdr:cNvPr id="76490" name="AutoShape 30"/>
        <xdr:cNvCxnSpPr>
          <a:cxnSpLocks noChangeShapeType="1"/>
        </xdr:cNvCxnSpPr>
      </xdr:nvCxnSpPr>
      <xdr:spPr bwMode="auto">
        <a:xfrm>
          <a:off x="208597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847725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6491" name="AutoShape 6"/>
        <xdr:cNvCxnSpPr>
          <a:cxnSpLocks noChangeShapeType="1"/>
        </xdr:cNvCxnSpPr>
      </xdr:nvCxnSpPr>
      <xdr:spPr bwMode="auto">
        <a:xfrm>
          <a:off x="847725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1</xdr:row>
      <xdr:rowOff>133350</xdr:rowOff>
    </xdr:from>
    <xdr:to>
      <xdr:col>0</xdr:col>
      <xdr:colOff>647700</xdr:colOff>
      <xdr:row>1</xdr:row>
      <xdr:rowOff>133350</xdr:rowOff>
    </xdr:to>
    <xdr:cxnSp macro="">
      <xdr:nvCxnSpPr>
        <xdr:cNvPr id="76492" name="AutoShape 5"/>
        <xdr:cNvCxnSpPr>
          <a:cxnSpLocks noChangeShapeType="1"/>
        </xdr:cNvCxnSpPr>
      </xdr:nvCxnSpPr>
      <xdr:spPr bwMode="auto">
        <a:xfrm>
          <a:off x="1390650" y="2952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76493" name="AutoShape 4"/>
        <xdr:cNvCxnSpPr>
          <a:cxnSpLocks noChangeShapeType="1"/>
        </xdr:cNvCxnSpPr>
      </xdr:nvCxnSpPr>
      <xdr:spPr bwMode="auto">
        <a:xfrm>
          <a:off x="219075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3</xdr:row>
      <xdr:rowOff>152400</xdr:rowOff>
    </xdr:from>
    <xdr:to>
      <xdr:col>0</xdr:col>
      <xdr:colOff>647700</xdr:colOff>
      <xdr:row>3</xdr:row>
      <xdr:rowOff>152400</xdr:rowOff>
    </xdr:to>
    <xdr:cxnSp macro="">
      <xdr:nvCxnSpPr>
        <xdr:cNvPr id="76494" name="AutoShape 3"/>
        <xdr:cNvCxnSpPr>
          <a:cxnSpLocks noChangeShapeType="1"/>
        </xdr:cNvCxnSpPr>
      </xdr:nvCxnSpPr>
      <xdr:spPr bwMode="auto">
        <a:xfrm>
          <a:off x="2514600" y="638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4</xdr:row>
      <xdr:rowOff>133350</xdr:rowOff>
    </xdr:from>
    <xdr:to>
      <xdr:col>0</xdr:col>
      <xdr:colOff>647700</xdr:colOff>
      <xdr:row>4</xdr:row>
      <xdr:rowOff>133350</xdr:rowOff>
    </xdr:to>
    <xdr:cxnSp macro="">
      <xdr:nvCxnSpPr>
        <xdr:cNvPr id="76495" name="AutoShape 2"/>
        <xdr:cNvCxnSpPr>
          <a:cxnSpLocks noChangeShapeType="1"/>
        </xdr:cNvCxnSpPr>
      </xdr:nvCxnSpPr>
      <xdr:spPr bwMode="auto">
        <a:xfrm>
          <a:off x="2019300" y="7810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5</xdr:row>
      <xdr:rowOff>152400</xdr:rowOff>
    </xdr:from>
    <xdr:to>
      <xdr:col>0</xdr:col>
      <xdr:colOff>647700</xdr:colOff>
      <xdr:row>5</xdr:row>
      <xdr:rowOff>152400</xdr:rowOff>
    </xdr:to>
    <xdr:cxnSp macro="">
      <xdr:nvCxnSpPr>
        <xdr:cNvPr id="76496" name="AutoShape 1"/>
        <xdr:cNvCxnSpPr>
          <a:cxnSpLocks noChangeShapeType="1"/>
        </xdr:cNvCxnSpPr>
      </xdr:nvCxnSpPr>
      <xdr:spPr bwMode="auto">
        <a:xfrm>
          <a:off x="2085975" y="962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50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51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52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3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54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55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56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57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8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59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60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61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62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63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4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65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66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67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68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9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1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1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1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1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1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1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2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2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1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1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1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1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1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1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1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1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2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2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1390650</xdr:colOff>
      <xdr:row>0</xdr:row>
      <xdr:rowOff>133350</xdr:rowOff>
    </xdr:from>
    <xdr:to>
      <xdr:col>0</xdr:col>
      <xdr:colOff>647700</xdr:colOff>
      <xdr:row>0</xdr:row>
      <xdr:rowOff>133350</xdr:rowOff>
    </xdr:to>
    <xdr:cxnSp macro="">
      <xdr:nvCxnSpPr>
        <xdr:cNvPr id="1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2190750</xdr:colOff>
      <xdr:row>1</xdr:row>
      <xdr:rowOff>152400</xdr:rowOff>
    </xdr:from>
    <xdr:to>
      <xdr:col>0</xdr:col>
      <xdr:colOff>647700</xdr:colOff>
      <xdr:row>1</xdr:row>
      <xdr:rowOff>152400</xdr:rowOff>
    </xdr:to>
    <xdr:cxnSp macro="">
      <xdr:nvCxnSpPr>
        <xdr:cNvPr id="1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2514600</xdr:colOff>
      <xdr:row>2</xdr:row>
      <xdr:rowOff>152400</xdr:rowOff>
    </xdr:from>
    <xdr:to>
      <xdr:col>0</xdr:col>
      <xdr:colOff>647700</xdr:colOff>
      <xdr:row>2</xdr:row>
      <xdr:rowOff>152400</xdr:rowOff>
    </xdr:to>
    <xdr:cxnSp macro="">
      <xdr:nvCxnSpPr>
        <xdr:cNvPr id="1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2019300</xdr:colOff>
      <xdr:row>3</xdr:row>
      <xdr:rowOff>133350</xdr:rowOff>
    </xdr:from>
    <xdr:to>
      <xdr:col>0</xdr:col>
      <xdr:colOff>647700</xdr:colOff>
      <xdr:row>3</xdr:row>
      <xdr:rowOff>133350</xdr:rowOff>
    </xdr:to>
    <xdr:cxnSp macro="">
      <xdr:nvCxnSpPr>
        <xdr:cNvPr id="1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2085975</xdr:colOff>
      <xdr:row>4</xdr:row>
      <xdr:rowOff>152400</xdr:rowOff>
    </xdr:from>
    <xdr:to>
      <xdr:col>0</xdr:col>
      <xdr:colOff>647700</xdr:colOff>
      <xdr:row>4</xdr:row>
      <xdr:rowOff>152400</xdr:rowOff>
    </xdr:to>
    <xdr:cxnSp macro="">
      <xdr:nvCxnSpPr>
        <xdr:cNvPr id="1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7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8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9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10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1390650</xdr:colOff>
      <xdr:row>0</xdr:row>
      <xdr:rowOff>133350</xdr:rowOff>
    </xdr:from>
    <xdr:to>
      <xdr:col>1</xdr:col>
      <xdr:colOff>647700</xdr:colOff>
      <xdr:row>0</xdr:row>
      <xdr:rowOff>133350</xdr:rowOff>
    </xdr:to>
    <xdr:cxnSp macro="">
      <xdr:nvCxnSpPr>
        <xdr:cNvPr id="12" name="AutoShape 5"/>
        <xdr:cNvCxnSpPr>
          <a:cxnSpLocks noChangeShapeType="1"/>
        </xdr:cNvCxnSpPr>
      </xdr:nvCxnSpPr>
      <xdr:spPr bwMode="auto">
        <a:xfrm>
          <a:off x="647700" y="1333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2190750</xdr:colOff>
      <xdr:row>1</xdr:row>
      <xdr:rowOff>152400</xdr:rowOff>
    </xdr:from>
    <xdr:to>
      <xdr:col>1</xdr:col>
      <xdr:colOff>647700</xdr:colOff>
      <xdr:row>1</xdr:row>
      <xdr:rowOff>152400</xdr:rowOff>
    </xdr:to>
    <xdr:cxnSp macro="">
      <xdr:nvCxnSpPr>
        <xdr:cNvPr id="13" name="AutoShape 4"/>
        <xdr:cNvCxnSpPr>
          <a:cxnSpLocks noChangeShapeType="1"/>
        </xdr:cNvCxnSpPr>
      </xdr:nvCxnSpPr>
      <xdr:spPr bwMode="auto">
        <a:xfrm>
          <a:off x="647700" y="3143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2514600</xdr:colOff>
      <xdr:row>2</xdr:row>
      <xdr:rowOff>152400</xdr:rowOff>
    </xdr:from>
    <xdr:to>
      <xdr:col>1</xdr:col>
      <xdr:colOff>647700</xdr:colOff>
      <xdr:row>2</xdr:row>
      <xdr:rowOff>152400</xdr:rowOff>
    </xdr:to>
    <xdr:cxnSp macro="">
      <xdr:nvCxnSpPr>
        <xdr:cNvPr id="14" name="AutoShape 3"/>
        <xdr:cNvCxnSpPr>
          <a:cxnSpLocks noChangeShapeType="1"/>
        </xdr:cNvCxnSpPr>
      </xdr:nvCxnSpPr>
      <xdr:spPr bwMode="auto">
        <a:xfrm>
          <a:off x="647700" y="4762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2019300</xdr:colOff>
      <xdr:row>3</xdr:row>
      <xdr:rowOff>133350</xdr:rowOff>
    </xdr:from>
    <xdr:to>
      <xdr:col>1</xdr:col>
      <xdr:colOff>647700</xdr:colOff>
      <xdr:row>3</xdr:row>
      <xdr:rowOff>133350</xdr:rowOff>
    </xdr:to>
    <xdr:cxnSp macro="">
      <xdr:nvCxnSpPr>
        <xdr:cNvPr id="15" name="AutoShape 2"/>
        <xdr:cNvCxnSpPr>
          <a:cxnSpLocks noChangeShapeType="1"/>
        </xdr:cNvCxnSpPr>
      </xdr:nvCxnSpPr>
      <xdr:spPr bwMode="auto">
        <a:xfrm>
          <a:off x="647700" y="6191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2085975</xdr:colOff>
      <xdr:row>4</xdr:row>
      <xdr:rowOff>152400</xdr:rowOff>
    </xdr:from>
    <xdr:to>
      <xdr:col>1</xdr:col>
      <xdr:colOff>647700</xdr:colOff>
      <xdr:row>4</xdr:row>
      <xdr:rowOff>152400</xdr:rowOff>
    </xdr:to>
    <xdr:cxnSp macro="">
      <xdr:nvCxnSpPr>
        <xdr:cNvPr id="16" name="AutoShape 1"/>
        <xdr:cNvCxnSpPr>
          <a:cxnSpLocks noChangeShapeType="1"/>
        </xdr:cNvCxnSpPr>
      </xdr:nvCxnSpPr>
      <xdr:spPr bwMode="auto">
        <a:xfrm>
          <a:off x="647700" y="8001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workbookViewId="0">
      <selection activeCell="F30" sqref="F30"/>
    </sheetView>
  </sheetViews>
  <sheetFormatPr defaultRowHeight="12.75"/>
  <cols>
    <col min="1" max="4" width="9.140625" style="370"/>
    <col min="5" max="5" width="14.28515625" style="370" customWidth="1"/>
    <col min="6" max="6" width="13.140625" style="370" customWidth="1"/>
    <col min="7" max="7" width="14.28515625" style="370" customWidth="1"/>
    <col min="8" max="8" width="20" style="370" customWidth="1"/>
    <col min="9" max="9" width="3.85546875" style="370" customWidth="1"/>
    <col min="10" max="16384" width="9.140625" style="370"/>
  </cols>
  <sheetData>
    <row r="1" spans="1:15">
      <c r="A1" s="475" t="s">
        <v>491</v>
      </c>
      <c r="B1" s="475"/>
      <c r="C1" s="475"/>
      <c r="D1" s="475"/>
      <c r="E1" s="476"/>
    </row>
    <row r="2" spans="1:15">
      <c r="A2" s="569" t="s">
        <v>492</v>
      </c>
      <c r="B2" s="569"/>
      <c r="C2" s="569"/>
      <c r="D2" s="569"/>
      <c r="E2" s="569"/>
    </row>
    <row r="3" spans="1:15">
      <c r="A3" s="569" t="s">
        <v>401</v>
      </c>
      <c r="B3" s="569"/>
      <c r="C3" s="569"/>
      <c r="D3" s="569"/>
      <c r="E3" s="569"/>
    </row>
    <row r="4" spans="1:15">
      <c r="A4" s="569" t="s">
        <v>493</v>
      </c>
      <c r="B4" s="569"/>
      <c r="C4" s="569"/>
      <c r="D4" s="569"/>
      <c r="E4" s="569"/>
    </row>
    <row r="5" spans="1:15">
      <c r="A5" s="569" t="s">
        <v>494</v>
      </c>
      <c r="B5" s="569"/>
      <c r="C5" s="569"/>
      <c r="D5" s="569"/>
      <c r="E5" s="569"/>
    </row>
    <row r="6" spans="1:15">
      <c r="A6" s="569" t="s">
        <v>495</v>
      </c>
      <c r="B6" s="569"/>
      <c r="C6" s="569"/>
      <c r="D6" s="569"/>
      <c r="E6" s="569"/>
    </row>
    <row r="9" spans="1:15">
      <c r="F9" s="571" t="s">
        <v>585</v>
      </c>
      <c r="G9" s="571"/>
      <c r="H9" s="571"/>
    </row>
    <row r="10" spans="1:15">
      <c r="F10" s="571"/>
      <c r="G10" s="571"/>
      <c r="H10" s="571"/>
      <c r="J10" s="570" t="s">
        <v>444</v>
      </c>
      <c r="K10" s="570"/>
      <c r="L10" s="570"/>
      <c r="M10" s="570"/>
      <c r="N10" s="570"/>
    </row>
    <row r="11" spans="1:15" ht="12.75" customHeight="1">
      <c r="E11" s="371"/>
      <c r="F11" s="571"/>
      <c r="G11" s="571"/>
      <c r="H11" s="571"/>
      <c r="J11" s="375"/>
      <c r="K11" s="373"/>
      <c r="L11" s="373"/>
      <c r="M11" s="373"/>
      <c r="N11" s="373"/>
      <c r="O11" s="373"/>
    </row>
    <row r="12" spans="1:15" s="373" customFormat="1" ht="12.75" customHeight="1">
      <c r="A12" s="570" t="s">
        <v>442</v>
      </c>
      <c r="B12" s="570"/>
      <c r="C12" s="570"/>
      <c r="D12" s="570"/>
      <c r="E12" s="570"/>
      <c r="F12" s="571"/>
      <c r="G12" s="571"/>
      <c r="H12" s="571"/>
      <c r="I12" s="372"/>
      <c r="J12" s="570" t="s">
        <v>452</v>
      </c>
      <c r="K12" s="570"/>
      <c r="L12" s="570"/>
      <c r="M12" s="570"/>
      <c r="N12" s="570"/>
    </row>
    <row r="13" spans="1:15" s="373" customFormat="1" ht="12.75" customHeight="1">
      <c r="A13" s="374"/>
      <c r="D13" s="372"/>
      <c r="E13" s="372"/>
      <c r="F13" s="571"/>
      <c r="G13" s="571"/>
      <c r="H13" s="571"/>
      <c r="I13" s="372"/>
      <c r="J13" s="375"/>
    </row>
    <row r="14" spans="1:15" s="373" customFormat="1" ht="12.75" customHeight="1">
      <c r="A14" s="570" t="s">
        <v>445</v>
      </c>
      <c r="B14" s="570"/>
      <c r="C14" s="570"/>
      <c r="D14" s="570"/>
      <c r="E14" s="570"/>
      <c r="F14" s="571"/>
      <c r="G14" s="571"/>
      <c r="H14" s="571"/>
      <c r="I14" s="372"/>
      <c r="J14" s="570" t="s">
        <v>451</v>
      </c>
      <c r="K14" s="570"/>
      <c r="L14" s="570"/>
      <c r="M14" s="570"/>
      <c r="N14" s="570"/>
    </row>
    <row r="15" spans="1:15" s="373" customFormat="1" ht="12.75" customHeight="1">
      <c r="A15" s="374"/>
      <c r="D15" s="372"/>
      <c r="E15" s="372"/>
      <c r="F15" s="571"/>
      <c r="G15" s="571"/>
      <c r="H15" s="571"/>
      <c r="I15" s="372"/>
    </row>
    <row r="16" spans="1:15" s="373" customFormat="1" ht="12.75" customHeight="1">
      <c r="A16" s="570" t="s">
        <v>448</v>
      </c>
      <c r="B16" s="570"/>
      <c r="C16" s="570"/>
      <c r="D16" s="570"/>
      <c r="E16" s="570"/>
      <c r="F16" s="571"/>
      <c r="G16" s="571"/>
      <c r="H16" s="571"/>
      <c r="I16" s="372"/>
      <c r="J16" s="570" t="s">
        <v>453</v>
      </c>
      <c r="K16" s="570"/>
      <c r="L16" s="570"/>
      <c r="M16" s="570"/>
      <c r="N16" s="570"/>
    </row>
    <row r="17" spans="1:15" s="373" customFormat="1" ht="12.75" customHeight="1">
      <c r="A17" s="375"/>
      <c r="D17" s="372"/>
      <c r="E17" s="372"/>
      <c r="F17" s="571"/>
      <c r="G17" s="571"/>
      <c r="H17" s="571"/>
      <c r="I17" s="372"/>
      <c r="J17" s="375"/>
    </row>
    <row r="18" spans="1:15" s="373" customFormat="1" ht="12.75" customHeight="1">
      <c r="A18" s="570" t="s">
        <v>450</v>
      </c>
      <c r="B18" s="570"/>
      <c r="C18" s="570"/>
      <c r="D18" s="570"/>
      <c r="E18" s="570"/>
      <c r="F18" s="571"/>
      <c r="G18" s="571"/>
      <c r="H18" s="571"/>
      <c r="I18" s="372"/>
      <c r="J18" s="570" t="s">
        <v>446</v>
      </c>
      <c r="K18" s="570"/>
      <c r="L18" s="570"/>
      <c r="M18" s="570"/>
      <c r="N18" s="570"/>
    </row>
    <row r="19" spans="1:15" s="373" customFormat="1" ht="12.75" customHeight="1">
      <c r="A19" s="375"/>
      <c r="D19" s="372"/>
      <c r="E19" s="372"/>
      <c r="F19" s="571"/>
      <c r="G19" s="571"/>
      <c r="H19" s="571"/>
      <c r="I19" s="372"/>
      <c r="J19" s="375"/>
    </row>
    <row r="20" spans="1:15" s="373" customFormat="1" ht="11.25" customHeight="1">
      <c r="A20" s="570" t="s">
        <v>443</v>
      </c>
      <c r="B20" s="570"/>
      <c r="C20" s="570"/>
      <c r="D20" s="570"/>
      <c r="E20" s="570"/>
      <c r="F20" s="571"/>
      <c r="G20" s="571"/>
      <c r="H20" s="571"/>
      <c r="I20" s="372"/>
      <c r="J20" s="570" t="s">
        <v>447</v>
      </c>
      <c r="K20" s="570"/>
      <c r="L20" s="570"/>
      <c r="M20" s="570"/>
      <c r="N20" s="570"/>
    </row>
    <row r="21" spans="1:15" s="373" customFormat="1" ht="11.25" customHeight="1">
      <c r="A21" s="370"/>
      <c r="B21" s="370"/>
      <c r="C21" s="370"/>
      <c r="D21" s="371"/>
      <c r="E21" s="371"/>
      <c r="F21" s="571"/>
      <c r="G21" s="571"/>
      <c r="H21" s="571"/>
      <c r="I21" s="372"/>
      <c r="J21" s="375"/>
    </row>
    <row r="22" spans="1:15" s="373" customFormat="1" ht="12.75" customHeight="1">
      <c r="A22" s="370"/>
      <c r="B22" s="370"/>
      <c r="C22" s="370"/>
      <c r="D22" s="371"/>
      <c r="E22" s="371"/>
      <c r="F22" s="571"/>
      <c r="G22" s="571"/>
      <c r="H22" s="571"/>
      <c r="I22" s="372"/>
      <c r="J22" s="570" t="s">
        <v>449</v>
      </c>
      <c r="K22" s="570"/>
      <c r="L22" s="570"/>
      <c r="M22" s="570"/>
      <c r="N22" s="570"/>
    </row>
    <row r="23" spans="1:15" s="373" customFormat="1" ht="12.75" customHeight="1">
      <c r="A23" s="370"/>
      <c r="B23" s="370"/>
      <c r="C23" s="370"/>
      <c r="D23" s="371"/>
      <c r="E23" s="371"/>
      <c r="F23" s="571"/>
      <c r="G23" s="571"/>
      <c r="H23" s="571"/>
      <c r="I23" s="372"/>
    </row>
    <row r="24" spans="1:15" s="373" customFormat="1" ht="12.75" customHeight="1">
      <c r="A24" s="370"/>
      <c r="B24" s="370"/>
      <c r="C24" s="370"/>
      <c r="D24" s="371"/>
      <c r="E24" s="371"/>
      <c r="F24" s="571"/>
      <c r="G24" s="571"/>
      <c r="H24" s="571"/>
      <c r="I24" s="372"/>
    </row>
    <row r="25" spans="1:15" s="373" customFormat="1" ht="12.75" customHeight="1">
      <c r="A25" s="370"/>
      <c r="B25" s="370"/>
      <c r="C25" s="370"/>
      <c r="D25" s="370"/>
      <c r="E25" s="370"/>
      <c r="F25" s="571"/>
      <c r="G25" s="571"/>
      <c r="H25" s="571"/>
      <c r="I25" s="372"/>
      <c r="J25" s="370"/>
      <c r="K25" s="370"/>
      <c r="L25" s="370"/>
      <c r="M25" s="370"/>
      <c r="N25" s="370"/>
      <c r="O25" s="370"/>
    </row>
    <row r="26" spans="1:15" s="373" customFormat="1" ht="12.75" customHeight="1">
      <c r="A26" s="370"/>
      <c r="B26" s="370"/>
      <c r="C26" s="370"/>
      <c r="D26" s="370"/>
      <c r="E26" s="370"/>
      <c r="F26" s="571"/>
      <c r="G26" s="571"/>
      <c r="H26" s="571"/>
      <c r="I26" s="372"/>
      <c r="J26" s="370"/>
      <c r="K26" s="370"/>
      <c r="L26" s="370"/>
      <c r="M26" s="370"/>
      <c r="N26" s="370"/>
      <c r="O26" s="370"/>
    </row>
    <row r="27" spans="1:15" ht="12.75" customHeight="1">
      <c r="F27" s="571"/>
      <c r="G27" s="571"/>
      <c r="H27" s="571"/>
      <c r="I27" s="371"/>
    </row>
    <row r="28" spans="1:15" ht="12.75" customHeight="1">
      <c r="F28" s="571"/>
      <c r="G28" s="571"/>
      <c r="H28" s="571"/>
      <c r="I28" s="371"/>
    </row>
    <row r="29" spans="1:15" ht="12.75" customHeight="1">
      <c r="F29" s="571"/>
      <c r="G29" s="571"/>
      <c r="H29" s="571"/>
      <c r="I29" s="371"/>
    </row>
    <row r="30" spans="1:15" ht="12.75" customHeight="1">
      <c r="F30" s="371"/>
      <c r="G30" s="371"/>
      <c r="H30" s="371"/>
      <c r="I30" s="371"/>
    </row>
  </sheetData>
  <mergeCells count="18">
    <mergeCell ref="J14:N14"/>
    <mergeCell ref="J22:N22"/>
    <mergeCell ref="A18:E18"/>
    <mergeCell ref="A20:E20"/>
    <mergeCell ref="J12:N12"/>
    <mergeCell ref="J16:N16"/>
    <mergeCell ref="F9:H29"/>
    <mergeCell ref="A12:E12"/>
    <mergeCell ref="J10:N10"/>
    <mergeCell ref="A14:E14"/>
    <mergeCell ref="J18:N18"/>
    <mergeCell ref="J20:N20"/>
    <mergeCell ref="A16:E16"/>
    <mergeCell ref="A2:E2"/>
    <mergeCell ref="A3:E3"/>
    <mergeCell ref="A4:E4"/>
    <mergeCell ref="A5:E5"/>
    <mergeCell ref="A6:E6"/>
  </mergeCells>
  <hyperlinks>
    <hyperlink ref="A12:E12" location="'1'!A1" display="Bilans stanja - Izvještaj o finansijskom položaju"/>
    <hyperlink ref="A14:E14" location="'2'!A1" display="Bilans uspjeha - Izvještaj o ukupnom rezultatu"/>
    <hyperlink ref="A16:E16" location="'3'!A1" display="Izvještaj o promjenama NVI"/>
    <hyperlink ref="A18:E18" location="'4'!A1" display="Bilans tokova gotovine - Izvještaj o tokovima gotovine"/>
    <hyperlink ref="J10:N10" location="'6'!A1" display="Izvještaj o strukturi ulaganja po vrstama imovine"/>
    <hyperlink ref="J18:N18" location="'10'!A1" display="Izvještaj o realizovanim dobicima/gubicima"/>
    <hyperlink ref="J20:N20" location="'11'!A1" display="Izvještaj o nerealizovani dobici/gubici"/>
    <hyperlink ref="J14:N14" location="'8'!A1" display="Izvještaj o struktura ulaganja"/>
    <hyperlink ref="J22:N22" location="'12'!A1" display="Izvještaj o transakcije sa povezanim licima"/>
    <hyperlink ref="A20:E20" location="'5'!A1" display="Izvještaj o finansijskim pokazateljima"/>
    <hyperlink ref="J12:N12" location="'7'!A1" display="Izvještaj o struktura ulaganja akcije"/>
    <hyperlink ref="J16:N16" location="'9'!A1" display="Izvještaj o struktura ulaganja druge hov"/>
  </hyperlink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00"/>
  </sheetPr>
  <dimension ref="A1:J109"/>
  <sheetViews>
    <sheetView view="pageBreakPreview" topLeftCell="A34" zoomScaleSheetLayoutView="100" workbookViewId="0">
      <selection activeCell="A66" sqref="A66"/>
    </sheetView>
  </sheetViews>
  <sheetFormatPr defaultRowHeight="12.75"/>
  <cols>
    <col min="1" max="1" width="10.85546875" style="208" customWidth="1"/>
    <col min="2" max="2" width="36.85546875" style="208" customWidth="1"/>
    <col min="3" max="3" width="13.85546875" style="207" customWidth="1"/>
    <col min="4" max="4" width="17.5703125" style="208" customWidth="1"/>
    <col min="5" max="5" width="18.28515625" style="208" customWidth="1"/>
    <col min="6" max="6" width="18" style="208" customWidth="1"/>
    <col min="7" max="7" width="11.85546875" style="208" bestFit="1" customWidth="1"/>
    <col min="8" max="8" width="16" style="208" bestFit="1" customWidth="1"/>
    <col min="9" max="16384" width="9.140625" style="208"/>
  </cols>
  <sheetData>
    <row r="1" spans="1:6">
      <c r="A1" s="475" t="s">
        <v>491</v>
      </c>
      <c r="B1" s="475"/>
      <c r="C1" s="475"/>
      <c r="D1" s="475"/>
      <c r="E1" s="476"/>
    </row>
    <row r="2" spans="1:6">
      <c r="A2" s="569" t="s">
        <v>492</v>
      </c>
      <c r="B2" s="569"/>
      <c r="C2" s="569"/>
      <c r="D2" s="569"/>
      <c r="E2" s="569"/>
    </row>
    <row r="3" spans="1:6">
      <c r="A3" s="569" t="s">
        <v>401</v>
      </c>
      <c r="B3" s="569"/>
      <c r="C3" s="569"/>
      <c r="D3" s="569"/>
      <c r="E3" s="569"/>
    </row>
    <row r="4" spans="1:6">
      <c r="A4" s="569" t="s">
        <v>493</v>
      </c>
      <c r="B4" s="569"/>
      <c r="C4" s="569"/>
      <c r="D4" s="569"/>
      <c r="E4" s="569"/>
    </row>
    <row r="5" spans="1:6">
      <c r="A5" s="569" t="s">
        <v>494</v>
      </c>
      <c r="B5" s="569"/>
      <c r="C5" s="569"/>
      <c r="D5" s="569"/>
      <c r="E5" s="569"/>
    </row>
    <row r="6" spans="1:6">
      <c r="A6" s="569" t="s">
        <v>495</v>
      </c>
      <c r="B6" s="569"/>
      <c r="C6" s="569"/>
      <c r="D6" s="569"/>
      <c r="E6" s="569"/>
    </row>
    <row r="7" spans="1:6">
      <c r="A7" s="182"/>
    </row>
    <row r="8" spans="1:6" ht="13.5" thickBot="1">
      <c r="A8" s="643" t="s">
        <v>72</v>
      </c>
      <c r="B8" s="643"/>
      <c r="C8" s="643"/>
      <c r="D8" s="643"/>
      <c r="E8" s="643"/>
      <c r="F8" s="643"/>
    </row>
    <row r="9" spans="1:6" ht="13.5" thickBot="1">
      <c r="A9" s="644" t="s">
        <v>597</v>
      </c>
      <c r="B9" s="645"/>
      <c r="C9" s="645"/>
      <c r="D9" s="645"/>
      <c r="E9" s="645"/>
      <c r="F9" s="646"/>
    </row>
    <row r="11" spans="1:6" ht="14.25" customHeight="1">
      <c r="A11" s="647" t="s">
        <v>73</v>
      </c>
      <c r="B11" s="647" t="s">
        <v>74</v>
      </c>
      <c r="C11" s="648" t="s">
        <v>75</v>
      </c>
      <c r="D11" s="649" t="s">
        <v>76</v>
      </c>
      <c r="E11" s="647" t="s">
        <v>77</v>
      </c>
      <c r="F11" s="647" t="s">
        <v>78</v>
      </c>
    </row>
    <row r="12" spans="1:6" ht="39" customHeight="1">
      <c r="A12" s="647"/>
      <c r="B12" s="647"/>
      <c r="C12" s="648"/>
      <c r="D12" s="650"/>
      <c r="E12" s="647"/>
      <c r="F12" s="647"/>
    </row>
    <row r="13" spans="1:6" ht="15.75" customHeight="1">
      <c r="A13" s="209">
        <v>1</v>
      </c>
      <c r="B13" s="209">
        <v>2</v>
      </c>
      <c r="C13" s="210">
        <v>3</v>
      </c>
      <c r="D13" s="209">
        <v>4</v>
      </c>
      <c r="E13" s="209">
        <v>5</v>
      </c>
      <c r="F13" s="209" t="s">
        <v>79</v>
      </c>
    </row>
    <row r="14" spans="1:6" ht="17.25" customHeight="1">
      <c r="A14" s="209"/>
      <c r="B14" s="211" t="s">
        <v>80</v>
      </c>
      <c r="C14" s="212" t="s">
        <v>23</v>
      </c>
      <c r="D14" s="212"/>
      <c r="E14" s="212"/>
      <c r="F14" s="212"/>
    </row>
    <row r="15" spans="1:6" ht="16.5" customHeight="1" thickBot="1">
      <c r="A15" s="213"/>
      <c r="B15" s="156" t="s">
        <v>22</v>
      </c>
      <c r="C15" s="157" t="s">
        <v>23</v>
      </c>
      <c r="D15" s="157">
        <f>D16</f>
        <v>0</v>
      </c>
      <c r="E15" s="157">
        <f>E16</f>
        <v>0</v>
      </c>
      <c r="F15" s="158">
        <f>F16</f>
        <v>0</v>
      </c>
    </row>
    <row r="16" spans="1:6" ht="16.5" customHeight="1" thickTop="1">
      <c r="A16" s="214"/>
      <c r="B16" s="215" t="s">
        <v>24</v>
      </c>
      <c r="C16" s="216">
        <f>SUM(C17:C17)</f>
        <v>0</v>
      </c>
      <c r="D16" s="217">
        <f>SUM(D17:D41)</f>
        <v>0</v>
      </c>
      <c r="E16" s="217">
        <f>SUM(E17:E41)</f>
        <v>0</v>
      </c>
      <c r="F16" s="218">
        <f>SUM(F17:F41)</f>
        <v>0</v>
      </c>
    </row>
    <row r="17" spans="1:8">
      <c r="A17" s="262"/>
      <c r="B17" s="263"/>
      <c r="C17" s="264"/>
      <c r="D17" s="265"/>
      <c r="E17" s="265"/>
      <c r="F17" s="265"/>
    </row>
    <row r="18" spans="1:8">
      <c r="A18" s="219"/>
      <c r="B18" s="220"/>
      <c r="C18" s="220"/>
      <c r="D18" s="221"/>
      <c r="E18" s="222"/>
      <c r="F18" s="223"/>
    </row>
    <row r="19" spans="1:8" ht="15.75" customHeight="1">
      <c r="A19" s="209"/>
      <c r="B19" s="224" t="s">
        <v>81</v>
      </c>
      <c r="C19" s="220"/>
      <c r="D19" s="225" t="s">
        <v>23</v>
      </c>
      <c r="E19" s="226"/>
      <c r="F19" s="227" t="s">
        <v>23</v>
      </c>
    </row>
    <row r="20" spans="1:8" ht="15" customHeight="1">
      <c r="A20" s="228"/>
      <c r="B20" s="224" t="s">
        <v>32</v>
      </c>
      <c r="C20" s="229" t="s">
        <v>23</v>
      </c>
      <c r="D20" s="229"/>
      <c r="E20" s="225"/>
      <c r="F20" s="227"/>
    </row>
    <row r="21" spans="1:8" ht="17.25" customHeight="1">
      <c r="A21" s="209"/>
      <c r="B21" s="224" t="s">
        <v>24</v>
      </c>
      <c r="C21" s="229" t="s">
        <v>23</v>
      </c>
      <c r="D21" s="229"/>
      <c r="E21" s="225"/>
      <c r="F21" s="225"/>
    </row>
    <row r="22" spans="1:8" ht="17.25" customHeight="1">
      <c r="A22" s="219"/>
      <c r="B22" s="220" t="s">
        <v>454</v>
      </c>
      <c r="C22" s="230"/>
      <c r="D22" s="231"/>
      <c r="E22" s="231"/>
      <c r="F22" s="231"/>
    </row>
    <row r="23" spans="1:8" ht="17.25" customHeight="1">
      <c r="A23" s="219"/>
      <c r="B23" s="220"/>
      <c r="C23" s="230"/>
      <c r="D23" s="231"/>
      <c r="E23" s="231"/>
      <c r="F23" s="231"/>
    </row>
    <row r="24" spans="1:8" ht="16.5" customHeight="1">
      <c r="A24" s="209"/>
      <c r="B24" s="224" t="s">
        <v>41</v>
      </c>
      <c r="C24" s="230"/>
      <c r="D24" s="225"/>
      <c r="E24" s="225"/>
      <c r="F24" s="225"/>
    </row>
    <row r="25" spans="1:8">
      <c r="A25" s="209"/>
      <c r="B25" s="224" t="s">
        <v>81</v>
      </c>
      <c r="C25" s="229" t="s">
        <v>23</v>
      </c>
      <c r="D25" s="225" t="s">
        <v>23</v>
      </c>
      <c r="E25" s="225" t="s">
        <v>23</v>
      </c>
      <c r="F25" s="225" t="s">
        <v>23</v>
      </c>
    </row>
    <row r="26" spans="1:8" ht="37.5" customHeight="1">
      <c r="A26" s="209"/>
      <c r="B26" s="211" t="s">
        <v>82</v>
      </c>
      <c r="C26" s="164" t="s">
        <v>23</v>
      </c>
      <c r="D26" s="212"/>
      <c r="E26" s="212"/>
      <c r="F26" s="212"/>
    </row>
    <row r="27" spans="1:8" ht="31.5" customHeight="1">
      <c r="A27" s="209"/>
      <c r="B27" s="224" t="s">
        <v>83</v>
      </c>
      <c r="C27" s="229" t="s">
        <v>23</v>
      </c>
      <c r="D27" s="225"/>
      <c r="E27" s="225"/>
      <c r="F27" s="225"/>
    </row>
    <row r="28" spans="1:8" ht="21" customHeight="1">
      <c r="A28" s="209"/>
      <c r="B28" s="224" t="s">
        <v>84</v>
      </c>
      <c r="C28" s="229" t="s">
        <v>23</v>
      </c>
      <c r="D28" s="225"/>
      <c r="E28" s="225"/>
      <c r="F28" s="225"/>
    </row>
    <row r="29" spans="1:8" ht="70.5" customHeight="1">
      <c r="A29" s="465"/>
      <c r="B29" s="224"/>
      <c r="C29" s="492"/>
      <c r="D29" s="493"/>
      <c r="E29" s="493"/>
      <c r="F29" s="493"/>
      <c r="H29" s="382"/>
    </row>
    <row r="30" spans="1:8">
      <c r="A30" s="465"/>
      <c r="B30" s="224"/>
      <c r="C30" s="492"/>
      <c r="D30" s="493"/>
      <c r="E30" s="493"/>
      <c r="F30" s="493"/>
    </row>
    <row r="31" spans="1:8" ht="29.25" customHeight="1">
      <c r="A31" s="232"/>
      <c r="B31" s="233" t="s">
        <v>85</v>
      </c>
      <c r="C31" s="227"/>
      <c r="D31" s="227"/>
      <c r="E31" s="227"/>
      <c r="F31" s="227"/>
    </row>
    <row r="32" spans="1:8" ht="27.75" customHeight="1">
      <c r="A32" s="209"/>
      <c r="B32" s="220" t="s">
        <v>86</v>
      </c>
      <c r="C32" s="230" t="s">
        <v>23</v>
      </c>
      <c r="D32" s="231" t="s">
        <v>23</v>
      </c>
      <c r="E32" s="231" t="s">
        <v>23</v>
      </c>
      <c r="F32" s="231" t="s">
        <v>23</v>
      </c>
    </row>
    <row r="33" spans="1:7" ht="27" customHeight="1">
      <c r="A33" s="209"/>
      <c r="B33" s="234" t="s">
        <v>87</v>
      </c>
      <c r="C33" s="230" t="s">
        <v>23</v>
      </c>
      <c r="D33" s="235"/>
      <c r="E33" s="235"/>
      <c r="F33" s="235"/>
    </row>
    <row r="34" spans="1:7" ht="37.5" customHeight="1">
      <c r="A34" s="209"/>
      <c r="B34" s="236" t="s">
        <v>88</v>
      </c>
      <c r="C34" s="229" t="s">
        <v>23</v>
      </c>
      <c r="D34" s="225" t="s">
        <v>23</v>
      </c>
      <c r="E34" s="225" t="s">
        <v>23</v>
      </c>
      <c r="F34" s="225" t="s">
        <v>23</v>
      </c>
    </row>
    <row r="35" spans="1:7" ht="21.75" customHeight="1">
      <c r="A35" s="228"/>
      <c r="B35" s="224" t="s">
        <v>89</v>
      </c>
      <c r="C35" s="229" t="s">
        <v>23</v>
      </c>
      <c r="D35" s="225" t="s">
        <v>23</v>
      </c>
      <c r="E35" s="225" t="s">
        <v>23</v>
      </c>
      <c r="F35" s="225" t="s">
        <v>23</v>
      </c>
    </row>
    <row r="36" spans="1:7" ht="20.25" customHeight="1">
      <c r="A36" s="209"/>
      <c r="B36" s="224" t="s">
        <v>90</v>
      </c>
      <c r="C36" s="229" t="s">
        <v>23</v>
      </c>
      <c r="D36" s="225" t="s">
        <v>23</v>
      </c>
      <c r="E36" s="225" t="s">
        <v>23</v>
      </c>
      <c r="F36" s="225" t="s">
        <v>23</v>
      </c>
    </row>
    <row r="37" spans="1:7" ht="16.5" customHeight="1">
      <c r="A37" s="651"/>
      <c r="B37" s="652" t="s">
        <v>91</v>
      </c>
      <c r="C37" s="654" t="s">
        <v>23</v>
      </c>
      <c r="D37" s="642" t="s">
        <v>23</v>
      </c>
      <c r="E37" s="642" t="s">
        <v>23</v>
      </c>
      <c r="F37" s="642" t="s">
        <v>23</v>
      </c>
    </row>
    <row r="38" spans="1:7" ht="15" customHeight="1">
      <c r="A38" s="651"/>
      <c r="B38" s="653"/>
      <c r="C38" s="654"/>
      <c r="D38" s="642"/>
      <c r="E38" s="642"/>
      <c r="F38" s="642"/>
    </row>
    <row r="39" spans="1:7">
      <c r="A39" s="209"/>
      <c r="B39" s="224" t="s">
        <v>92</v>
      </c>
      <c r="C39" s="229"/>
      <c r="D39" s="225"/>
      <c r="E39" s="225"/>
      <c r="F39" s="225"/>
    </row>
    <row r="40" spans="1:7" ht="39.75" customHeight="1">
      <c r="A40" s="209"/>
      <c r="B40" s="224" t="s">
        <v>93</v>
      </c>
      <c r="C40" s="229"/>
      <c r="D40" s="225"/>
      <c r="E40" s="225"/>
      <c r="F40" s="225"/>
    </row>
    <row r="41" spans="1:7" ht="15" customHeight="1">
      <c r="A41" s="209"/>
      <c r="B41" s="224" t="s">
        <v>94</v>
      </c>
      <c r="C41" s="229"/>
      <c r="D41" s="225"/>
      <c r="E41" s="225"/>
      <c r="F41" s="225"/>
      <c r="G41" s="240"/>
    </row>
    <row r="42" spans="1:7" ht="25.5">
      <c r="A42" s="209"/>
      <c r="B42" s="211" t="s">
        <v>95</v>
      </c>
      <c r="C42" s="237" t="str">
        <f>+C15</f>
        <v xml:space="preserve">  </v>
      </c>
      <c r="D42" s="237">
        <f>+D15</f>
        <v>0</v>
      </c>
      <c r="E42" s="237">
        <f>+E15</f>
        <v>0</v>
      </c>
      <c r="F42" s="237">
        <f>+F15</f>
        <v>0</v>
      </c>
    </row>
    <row r="43" spans="1:7">
      <c r="C43" s="238"/>
      <c r="D43" s="239"/>
      <c r="E43" s="239"/>
      <c r="F43" s="239"/>
    </row>
    <row r="44" spans="1:7">
      <c r="A44" s="647" t="s">
        <v>73</v>
      </c>
      <c r="B44" s="649" t="s">
        <v>96</v>
      </c>
      <c r="C44" s="658" t="s">
        <v>97</v>
      </c>
      <c r="D44" s="659" t="s">
        <v>15</v>
      </c>
      <c r="E44" s="662" t="s">
        <v>77</v>
      </c>
      <c r="F44" s="662" t="s">
        <v>78</v>
      </c>
    </row>
    <row r="45" spans="1:7">
      <c r="A45" s="647"/>
      <c r="B45" s="657"/>
      <c r="C45" s="658"/>
      <c r="D45" s="660"/>
      <c r="E45" s="662"/>
      <c r="F45" s="662"/>
    </row>
    <row r="46" spans="1:7">
      <c r="A46" s="647"/>
      <c r="B46" s="650"/>
      <c r="C46" s="658"/>
      <c r="D46" s="661"/>
      <c r="E46" s="662"/>
      <c r="F46" s="662"/>
    </row>
    <row r="47" spans="1:7" ht="13.5" customHeight="1">
      <c r="A47" s="209">
        <v>1</v>
      </c>
      <c r="B47" s="209">
        <v>2</v>
      </c>
      <c r="C47" s="241">
        <v>3</v>
      </c>
      <c r="D47" s="241">
        <v>4</v>
      </c>
      <c r="E47" s="241">
        <v>5</v>
      </c>
      <c r="F47" s="242" t="s">
        <v>79</v>
      </c>
    </row>
    <row r="48" spans="1:7" ht="16.5" customHeight="1">
      <c r="A48" s="209"/>
      <c r="B48" s="228" t="s">
        <v>80</v>
      </c>
      <c r="C48" s="243" t="s">
        <v>23</v>
      </c>
      <c r="D48" s="244"/>
      <c r="E48" s="244"/>
      <c r="F48" s="244"/>
    </row>
    <row r="49" spans="1:10" ht="27" customHeight="1">
      <c r="A49" s="209"/>
      <c r="B49" s="224" t="s">
        <v>22</v>
      </c>
      <c r="C49" s="245" t="s">
        <v>23</v>
      </c>
      <c r="D49" s="246"/>
      <c r="E49" s="246"/>
      <c r="F49" s="246"/>
    </row>
    <row r="50" spans="1:10" ht="24.75" customHeight="1">
      <c r="A50" s="209"/>
      <c r="B50" s="224" t="s">
        <v>24</v>
      </c>
      <c r="C50" s="245" t="s">
        <v>23</v>
      </c>
      <c r="D50" s="246"/>
      <c r="E50" s="246"/>
      <c r="F50" s="246"/>
    </row>
    <row r="51" spans="1:10" ht="36.75" customHeight="1">
      <c r="A51" s="219"/>
      <c r="B51" s="220"/>
      <c r="C51" s="494"/>
      <c r="D51" s="495"/>
      <c r="E51" s="265"/>
      <c r="F51" s="268"/>
      <c r="J51" s="380"/>
    </row>
    <row r="52" spans="1:10" ht="27.75" customHeight="1">
      <c r="A52" s="554"/>
      <c r="B52" s="267"/>
      <c r="C52" s="264"/>
      <c r="D52" s="264"/>
      <c r="E52" s="264"/>
      <c r="F52" s="264"/>
    </row>
    <row r="53" spans="1:10">
      <c r="A53" s="266"/>
      <c r="B53" s="267"/>
      <c r="C53" s="264"/>
      <c r="D53" s="264"/>
      <c r="E53" s="264"/>
      <c r="F53" s="264"/>
    </row>
    <row r="54" spans="1:10" ht="14.25" customHeight="1">
      <c r="A54" s="219"/>
      <c r="B54" s="220"/>
      <c r="C54" s="247"/>
      <c r="D54" s="242"/>
      <c r="E54" s="265"/>
      <c r="F54" s="264"/>
    </row>
    <row r="55" spans="1:10" ht="14.25" customHeight="1">
      <c r="A55" s="219"/>
      <c r="B55" s="380"/>
      <c r="C55" s="247"/>
      <c r="D55" s="242"/>
      <c r="E55" s="265"/>
      <c r="F55" s="264"/>
    </row>
    <row r="56" spans="1:10" ht="18" customHeight="1">
      <c r="A56" s="219"/>
      <c r="B56" s="220"/>
      <c r="C56" s="247"/>
      <c r="D56" s="247"/>
      <c r="E56" s="265"/>
      <c r="F56" s="268"/>
    </row>
    <row r="57" spans="1:10">
      <c r="A57" s="219"/>
      <c r="B57" s="220"/>
      <c r="C57" s="247"/>
      <c r="D57" s="242"/>
      <c r="E57" s="265"/>
      <c r="F57" s="268"/>
      <c r="H57" s="381"/>
    </row>
    <row r="58" spans="1:10">
      <c r="A58" s="209"/>
      <c r="B58" s="224" t="s">
        <v>41</v>
      </c>
      <c r="C58" s="245"/>
      <c r="D58" s="246"/>
      <c r="E58" s="246"/>
      <c r="F58" s="246"/>
      <c r="H58" s="383"/>
    </row>
    <row r="59" spans="1:10">
      <c r="A59" s="209"/>
      <c r="B59" s="224" t="s">
        <v>32</v>
      </c>
      <c r="C59" s="245" t="s">
        <v>23</v>
      </c>
      <c r="D59" s="246" t="s">
        <v>23</v>
      </c>
      <c r="E59" s="246" t="s">
        <v>23</v>
      </c>
      <c r="F59" s="246" t="s">
        <v>23</v>
      </c>
    </row>
    <row r="60" spans="1:10">
      <c r="A60" s="209"/>
      <c r="B60" s="224" t="s">
        <v>24</v>
      </c>
      <c r="C60" s="245" t="s">
        <v>23</v>
      </c>
      <c r="D60" s="246" t="s">
        <v>23</v>
      </c>
      <c r="E60" s="246" t="s">
        <v>23</v>
      </c>
      <c r="F60" s="246" t="s">
        <v>23</v>
      </c>
    </row>
    <row r="61" spans="1:10" ht="25.5" customHeight="1">
      <c r="A61" s="209"/>
      <c r="B61" s="224" t="s">
        <v>41</v>
      </c>
      <c r="C61" s="245"/>
      <c r="D61" s="246"/>
      <c r="E61" s="246"/>
      <c r="F61" s="246"/>
    </row>
    <row r="62" spans="1:10" ht="25.5">
      <c r="A62" s="248" t="s">
        <v>9</v>
      </c>
      <c r="B62" s="211" t="s">
        <v>98</v>
      </c>
      <c r="C62" s="243">
        <v>0</v>
      </c>
      <c r="D62" s="249">
        <f>SUM(D51:D57)</f>
        <v>0</v>
      </c>
      <c r="E62" s="249">
        <f>SUM(E51:E61)</f>
        <v>0</v>
      </c>
      <c r="F62" s="250">
        <f>SUM(F51:F55)</f>
        <v>0</v>
      </c>
    </row>
    <row r="63" spans="1:10" ht="12.75" customHeight="1">
      <c r="E63" s="251" t="s">
        <v>430</v>
      </c>
      <c r="F63" s="251"/>
    </row>
    <row r="64" spans="1:10">
      <c r="C64" s="207" t="s">
        <v>422</v>
      </c>
      <c r="D64" s="252" t="s">
        <v>400</v>
      </c>
      <c r="E64" s="253" t="s">
        <v>431</v>
      </c>
      <c r="F64" s="254"/>
    </row>
    <row r="65" spans="1:6">
      <c r="A65" s="663" t="s">
        <v>596</v>
      </c>
      <c r="B65" s="663"/>
      <c r="C65" s="464" t="s">
        <v>490</v>
      </c>
      <c r="E65" s="655" t="s">
        <v>432</v>
      </c>
      <c r="F65" s="655"/>
    </row>
    <row r="66" spans="1:6">
      <c r="D66" s="255"/>
      <c r="E66" s="655"/>
      <c r="F66" s="655"/>
    </row>
    <row r="67" spans="1:6" ht="15">
      <c r="C67" s="256"/>
      <c r="D67" s="257"/>
      <c r="E67" s="258"/>
      <c r="F67" s="258"/>
    </row>
    <row r="68" spans="1:6" ht="15">
      <c r="C68" s="259"/>
      <c r="D68" s="260"/>
      <c r="E68" s="178"/>
      <c r="F68" s="178"/>
    </row>
    <row r="69" spans="1:6">
      <c r="A69" s="656"/>
      <c r="B69" s="656"/>
      <c r="C69" s="656"/>
      <c r="D69" s="656"/>
      <c r="E69" s="656"/>
      <c r="F69" s="656"/>
    </row>
    <row r="71" spans="1:6">
      <c r="A71" s="643"/>
      <c r="B71" s="643"/>
      <c r="C71" s="643"/>
      <c r="D71" s="643"/>
      <c r="E71" s="643"/>
      <c r="F71" s="643"/>
    </row>
    <row r="76" spans="1:6">
      <c r="B76" s="593"/>
      <c r="C76" s="593"/>
      <c r="D76" s="593"/>
      <c r="E76" s="593"/>
    </row>
    <row r="77" spans="1:6">
      <c r="B77" s="593"/>
      <c r="C77" s="593"/>
      <c r="D77" s="593"/>
      <c r="E77" s="593"/>
    </row>
    <row r="78" spans="1:6">
      <c r="B78" s="593"/>
      <c r="C78" s="593"/>
      <c r="D78" s="593"/>
      <c r="E78" s="593"/>
    </row>
    <row r="100" spans="5:5">
      <c r="E100" s="261">
        <v>10535067</v>
      </c>
    </row>
    <row r="101" spans="5:5">
      <c r="E101" s="261">
        <v>3.473238E-2</v>
      </c>
    </row>
    <row r="102" spans="5:5">
      <c r="E102" s="261">
        <v>365907.95036945998</v>
      </c>
    </row>
    <row r="106" spans="5:5">
      <c r="E106" s="261">
        <v>8398808</v>
      </c>
    </row>
    <row r="107" spans="5:5">
      <c r="E107" s="261">
        <v>7.0000000000000001E-3</v>
      </c>
    </row>
    <row r="109" spans="5:5">
      <c r="E109" s="261">
        <v>58791.656000000003</v>
      </c>
    </row>
  </sheetData>
  <autoFilter ref="A11:F21"/>
  <mergeCells count="30">
    <mergeCell ref="B76:E78"/>
    <mergeCell ref="E65:F66"/>
    <mergeCell ref="A69:F69"/>
    <mergeCell ref="A71:F71"/>
    <mergeCell ref="A44:A46"/>
    <mergeCell ref="B44:B46"/>
    <mergeCell ref="C44:C46"/>
    <mergeCell ref="D44:D46"/>
    <mergeCell ref="E44:E46"/>
    <mergeCell ref="F44:F46"/>
    <mergeCell ref="A65:B65"/>
    <mergeCell ref="F37:F38"/>
    <mergeCell ref="A8:F8"/>
    <mergeCell ref="A9:F9"/>
    <mergeCell ref="A11:A12"/>
    <mergeCell ref="B11:B12"/>
    <mergeCell ref="C11:C12"/>
    <mergeCell ref="D11:D12"/>
    <mergeCell ref="E11:E12"/>
    <mergeCell ref="F11:F12"/>
    <mergeCell ref="A37:A38"/>
    <mergeCell ref="B37:B38"/>
    <mergeCell ref="C37:C38"/>
    <mergeCell ref="D37:D38"/>
    <mergeCell ref="E37:E38"/>
    <mergeCell ref="A2:E2"/>
    <mergeCell ref="A3:E3"/>
    <mergeCell ref="A4:E4"/>
    <mergeCell ref="A5:E5"/>
    <mergeCell ref="A6:E6"/>
  </mergeCells>
  <printOptions horizontalCentered="1"/>
  <pageMargins left="0.39370078740157499" right="0.39370078740157499" top="0.196850393700787" bottom="0.196850393700787" header="0.27559055118110198" footer="0.31496062992126"/>
  <pageSetup paperSize="9"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00"/>
  </sheetPr>
  <dimension ref="A1:L79"/>
  <sheetViews>
    <sheetView view="pageBreakPreview" zoomScaleSheetLayoutView="100" workbookViewId="0">
      <selection activeCell="L64" sqref="L64"/>
    </sheetView>
  </sheetViews>
  <sheetFormatPr defaultRowHeight="12.75"/>
  <cols>
    <col min="1" max="1" width="12.7109375" style="2" customWidth="1"/>
    <col min="2" max="2" width="11.7109375" style="24" customWidth="1"/>
    <col min="3" max="3" width="14.42578125" style="2" customWidth="1"/>
    <col min="4" max="4" width="13.7109375" style="280" customWidth="1"/>
    <col min="5" max="5" width="15" style="2" customWidth="1"/>
    <col min="6" max="6" width="18.28515625" style="2" hidden="1" customWidth="1"/>
    <col min="7" max="7" width="18.28515625" style="301" hidden="1" customWidth="1"/>
    <col min="8" max="8" width="12.5703125" style="2" customWidth="1"/>
    <col min="9" max="9" width="13.7109375" style="2" customWidth="1"/>
    <col min="10" max="10" width="9.140625" style="2"/>
    <col min="11" max="11" width="11.42578125" style="2" customWidth="1"/>
    <col min="12" max="12" width="17" style="2" customWidth="1"/>
    <col min="13" max="16384" width="9.140625" style="2"/>
  </cols>
  <sheetData>
    <row r="1" spans="1:12">
      <c r="A1" s="475" t="s">
        <v>491</v>
      </c>
      <c r="B1" s="475"/>
      <c r="C1" s="475"/>
      <c r="D1" s="475"/>
      <c r="E1" s="476"/>
      <c r="F1" s="281"/>
      <c r="G1" s="281"/>
      <c r="H1" s="281"/>
      <c r="I1" s="280"/>
      <c r="J1" s="280"/>
      <c r="K1" s="280"/>
      <c r="L1" s="281"/>
    </row>
    <row r="2" spans="1:12">
      <c r="A2" s="569" t="s">
        <v>492</v>
      </c>
      <c r="B2" s="569"/>
      <c r="C2" s="569"/>
      <c r="D2" s="569"/>
      <c r="E2" s="569"/>
      <c r="F2" s="281"/>
      <c r="G2" s="281"/>
      <c r="H2" s="281"/>
      <c r="I2" s="280"/>
      <c r="J2" s="280"/>
      <c r="K2" s="280"/>
      <c r="L2" s="281"/>
    </row>
    <row r="3" spans="1:12">
      <c r="A3" s="569" t="s">
        <v>401</v>
      </c>
      <c r="B3" s="569"/>
      <c r="C3" s="569"/>
      <c r="D3" s="569"/>
      <c r="E3" s="569"/>
      <c r="F3" s="281"/>
      <c r="G3" s="281"/>
      <c r="H3" s="281"/>
      <c r="I3" s="280"/>
      <c r="J3" s="280"/>
      <c r="K3" s="280"/>
      <c r="L3" s="281"/>
    </row>
    <row r="4" spans="1:12">
      <c r="A4" s="569" t="s">
        <v>493</v>
      </c>
      <c r="B4" s="569"/>
      <c r="C4" s="569"/>
      <c r="D4" s="569"/>
      <c r="E4" s="569"/>
      <c r="F4" s="281"/>
      <c r="G4" s="281"/>
      <c r="H4" s="281"/>
      <c r="I4" s="280"/>
      <c r="J4" s="280"/>
      <c r="K4" s="280"/>
      <c r="L4" s="281"/>
    </row>
    <row r="5" spans="1:12">
      <c r="A5" s="569" t="s">
        <v>494</v>
      </c>
      <c r="B5" s="569"/>
      <c r="C5" s="569"/>
      <c r="D5" s="569"/>
      <c r="E5" s="569"/>
      <c r="F5" s="281"/>
      <c r="G5" s="281"/>
      <c r="H5" s="281"/>
      <c r="I5" s="280"/>
      <c r="J5" s="280"/>
      <c r="K5" s="280"/>
      <c r="L5" s="281"/>
    </row>
    <row r="6" spans="1:12">
      <c r="A6" s="569" t="s">
        <v>495</v>
      </c>
      <c r="B6" s="569"/>
      <c r="C6" s="569"/>
      <c r="D6" s="569"/>
      <c r="E6" s="569"/>
      <c r="F6" s="281"/>
      <c r="G6" s="281"/>
      <c r="H6" s="281"/>
      <c r="I6" s="280"/>
      <c r="J6" s="280"/>
      <c r="K6" s="280"/>
      <c r="L6" s="281"/>
    </row>
    <row r="7" spans="1:12">
      <c r="A7" s="280"/>
      <c r="B7" s="282"/>
      <c r="C7" s="280"/>
      <c r="D7" s="281"/>
      <c r="E7" s="281"/>
      <c r="F7" s="281"/>
      <c r="G7" s="281"/>
      <c r="H7" s="281"/>
      <c r="I7" s="280"/>
      <c r="J7" s="280"/>
      <c r="K7" s="280"/>
      <c r="L7" s="281"/>
    </row>
    <row r="8" spans="1:12">
      <c r="A8" s="280"/>
      <c r="B8" s="282"/>
      <c r="C8" s="280"/>
      <c r="D8" s="281"/>
      <c r="E8" s="281"/>
      <c r="F8" s="281"/>
      <c r="G8" s="281"/>
      <c r="H8" s="281"/>
      <c r="I8" s="280"/>
      <c r="J8" s="280"/>
      <c r="K8" s="280"/>
      <c r="L8" s="281"/>
    </row>
    <row r="9" spans="1:12">
      <c r="A9" s="665" t="s">
        <v>42</v>
      </c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</row>
    <row r="10" spans="1:12">
      <c r="A10" s="665" t="s">
        <v>598</v>
      </c>
      <c r="B10" s="665"/>
      <c r="C10" s="665"/>
      <c r="D10" s="665"/>
      <c r="E10" s="665"/>
      <c r="F10" s="665"/>
      <c r="G10" s="665"/>
      <c r="H10" s="665"/>
      <c r="I10" s="665"/>
      <c r="J10" s="665"/>
      <c r="K10" s="665"/>
      <c r="L10" s="665"/>
    </row>
    <row r="11" spans="1:12">
      <c r="A11" s="283"/>
      <c r="B11" s="284"/>
      <c r="C11" s="283"/>
      <c r="D11" s="285"/>
      <c r="E11" s="285"/>
      <c r="F11" s="285"/>
      <c r="G11" s="285"/>
      <c r="H11" s="285"/>
      <c r="I11" s="283"/>
      <c r="J11" s="283"/>
      <c r="K11" s="283"/>
      <c r="L11" s="285"/>
    </row>
    <row r="12" spans="1:12">
      <c r="A12" s="283"/>
      <c r="B12" s="284"/>
      <c r="C12" s="283"/>
      <c r="D12" s="285"/>
      <c r="E12" s="285"/>
      <c r="F12" s="285"/>
      <c r="G12" s="285"/>
      <c r="H12" s="285"/>
      <c r="I12" s="283"/>
      <c r="J12" s="283"/>
      <c r="K12" s="283"/>
      <c r="L12" s="285"/>
    </row>
    <row r="13" spans="1:12" ht="89.25">
      <c r="A13" s="385" t="s">
        <v>43</v>
      </c>
      <c r="B13" s="385" t="s">
        <v>44</v>
      </c>
      <c r="C13" s="385" t="s">
        <v>45</v>
      </c>
      <c r="D13" s="286" t="s">
        <v>46</v>
      </c>
      <c r="E13" s="286" t="s">
        <v>47</v>
      </c>
      <c r="F13" s="386" t="s">
        <v>434</v>
      </c>
      <c r="G13" s="386" t="s">
        <v>435</v>
      </c>
      <c r="H13" s="286" t="s">
        <v>48</v>
      </c>
      <c r="I13" s="385" t="s">
        <v>49</v>
      </c>
      <c r="J13" s="385" t="s">
        <v>50</v>
      </c>
      <c r="K13" s="385" t="s">
        <v>51</v>
      </c>
      <c r="L13" s="286" t="s">
        <v>52</v>
      </c>
    </row>
    <row r="14" spans="1:12">
      <c r="A14" s="108">
        <v>1</v>
      </c>
      <c r="B14" s="394">
        <v>2</v>
      </c>
      <c r="C14" s="108">
        <v>3</v>
      </c>
      <c r="D14" s="288">
        <v>4</v>
      </c>
      <c r="E14" s="288">
        <v>5</v>
      </c>
      <c r="F14" s="395" t="s">
        <v>436</v>
      </c>
      <c r="G14" s="395" t="s">
        <v>436</v>
      </c>
      <c r="H14" s="288">
        <v>6</v>
      </c>
      <c r="I14" s="288">
        <v>7</v>
      </c>
      <c r="J14" s="288">
        <v>8</v>
      </c>
      <c r="K14" s="288">
        <v>9</v>
      </c>
      <c r="L14" s="288">
        <v>10</v>
      </c>
    </row>
    <row r="15" spans="1:12">
      <c r="A15" s="664" t="s">
        <v>53</v>
      </c>
      <c r="B15" s="664"/>
      <c r="C15" s="289"/>
      <c r="D15" s="289"/>
      <c r="E15" s="289"/>
      <c r="F15" s="289"/>
      <c r="G15" s="289"/>
      <c r="H15" s="289"/>
      <c r="I15" s="289"/>
      <c r="J15" s="289"/>
      <c r="K15" s="289"/>
      <c r="L15" s="289"/>
    </row>
    <row r="16" spans="1:12" ht="15.95" customHeight="1">
      <c r="A16" s="555" t="s">
        <v>599</v>
      </c>
      <c r="B16" s="506">
        <v>1054619</v>
      </c>
      <c r="C16" s="540">
        <v>368412</v>
      </c>
      <c r="D16" s="540">
        <v>0</v>
      </c>
      <c r="E16" s="105">
        <v>-368412</v>
      </c>
      <c r="F16" s="105">
        <v>0</v>
      </c>
      <c r="G16" s="105"/>
      <c r="H16" s="549">
        <v>0</v>
      </c>
      <c r="I16" s="105">
        <v>0</v>
      </c>
      <c r="J16" s="105">
        <v>0</v>
      </c>
      <c r="K16" s="105">
        <v>0</v>
      </c>
      <c r="L16" s="105">
        <v>-368412</v>
      </c>
    </row>
    <row r="17" spans="1:12" ht="15.95" customHeight="1">
      <c r="A17" s="555" t="s">
        <v>599</v>
      </c>
      <c r="B17" s="535" t="s">
        <v>508</v>
      </c>
      <c r="C17" s="541">
        <v>147547</v>
      </c>
      <c r="D17" s="546">
        <v>0</v>
      </c>
      <c r="E17" s="105">
        <v>-147547</v>
      </c>
      <c r="F17" s="105">
        <v>0</v>
      </c>
      <c r="G17" s="105"/>
      <c r="H17" s="550">
        <v>0</v>
      </c>
      <c r="I17" s="105">
        <v>0</v>
      </c>
      <c r="J17" s="105">
        <v>0</v>
      </c>
      <c r="K17" s="105">
        <v>0</v>
      </c>
      <c r="L17" s="105">
        <v>-147547</v>
      </c>
    </row>
    <row r="18" spans="1:12" ht="15.95" customHeight="1">
      <c r="A18" s="555" t="s">
        <v>599</v>
      </c>
      <c r="B18" s="535" t="s">
        <v>510</v>
      </c>
      <c r="C18" s="542">
        <v>500157</v>
      </c>
      <c r="D18" s="542">
        <v>0</v>
      </c>
      <c r="E18" s="105">
        <v>-500157</v>
      </c>
      <c r="F18" s="105">
        <v>0</v>
      </c>
      <c r="G18" s="105"/>
      <c r="H18" s="551">
        <v>0</v>
      </c>
      <c r="I18" s="105">
        <v>0</v>
      </c>
      <c r="J18" s="105">
        <v>0</v>
      </c>
      <c r="K18" s="105">
        <v>0</v>
      </c>
      <c r="L18" s="105">
        <v>-500157</v>
      </c>
    </row>
    <row r="19" spans="1:12" ht="15.95" customHeight="1">
      <c r="A19" s="555" t="s">
        <v>599</v>
      </c>
      <c r="B19" s="535" t="s">
        <v>512</v>
      </c>
      <c r="C19" s="541">
        <v>145180</v>
      </c>
      <c r="D19" s="542">
        <v>0</v>
      </c>
      <c r="E19" s="105">
        <v>-145180</v>
      </c>
      <c r="F19" s="105">
        <v>0</v>
      </c>
      <c r="G19" s="105"/>
      <c r="H19" s="550">
        <v>0</v>
      </c>
      <c r="I19" s="105">
        <v>0</v>
      </c>
      <c r="J19" s="105">
        <v>0</v>
      </c>
      <c r="K19" s="105">
        <v>0</v>
      </c>
      <c r="L19" s="105">
        <v>-145180</v>
      </c>
    </row>
    <row r="20" spans="1:12" ht="15.95" customHeight="1">
      <c r="A20" s="555" t="s">
        <v>599</v>
      </c>
      <c r="B20" s="533" t="s">
        <v>514</v>
      </c>
      <c r="C20" s="542">
        <v>176150</v>
      </c>
      <c r="D20" s="546">
        <v>115651.8</v>
      </c>
      <c r="E20" s="105">
        <v>0</v>
      </c>
      <c r="F20" s="105">
        <v>0</v>
      </c>
      <c r="G20" s="105"/>
      <c r="H20" s="551">
        <v>0</v>
      </c>
      <c r="I20" s="105">
        <v>5311.8000000000029</v>
      </c>
      <c r="J20" s="105">
        <v>0</v>
      </c>
      <c r="K20" s="105">
        <v>0</v>
      </c>
      <c r="L20" s="105">
        <v>5311.8000000000029</v>
      </c>
    </row>
    <row r="21" spans="1:12" ht="15.95" customHeight="1">
      <c r="A21" s="555" t="s">
        <v>599</v>
      </c>
      <c r="B21" s="536" t="s">
        <v>516</v>
      </c>
      <c r="C21" s="542">
        <v>22844.14</v>
      </c>
      <c r="D21" s="542">
        <v>0</v>
      </c>
      <c r="E21" s="105">
        <v>0</v>
      </c>
      <c r="F21" s="105">
        <v>0</v>
      </c>
      <c r="G21" s="105"/>
      <c r="H21" s="551">
        <v>0</v>
      </c>
      <c r="I21" s="105">
        <v>0</v>
      </c>
      <c r="J21" s="105">
        <v>0</v>
      </c>
      <c r="K21" s="105">
        <v>0</v>
      </c>
      <c r="L21" s="105">
        <v>0</v>
      </c>
    </row>
    <row r="22" spans="1:12" ht="15.95" customHeight="1">
      <c r="A22" s="555" t="s">
        <v>599</v>
      </c>
      <c r="B22" s="535" t="s">
        <v>518</v>
      </c>
      <c r="C22" s="541">
        <v>1439696</v>
      </c>
      <c r="D22" s="542">
        <v>0</v>
      </c>
      <c r="E22" s="105">
        <v>-1439696</v>
      </c>
      <c r="F22" s="105">
        <v>0</v>
      </c>
      <c r="G22" s="105"/>
      <c r="H22" s="550">
        <v>0</v>
      </c>
      <c r="I22" s="105">
        <v>0</v>
      </c>
      <c r="J22" s="105">
        <v>0</v>
      </c>
      <c r="K22" s="105">
        <v>0</v>
      </c>
      <c r="L22" s="105">
        <v>-1439696</v>
      </c>
    </row>
    <row r="23" spans="1:12" ht="15.95" customHeight="1">
      <c r="A23" s="555" t="s">
        <v>599</v>
      </c>
      <c r="B23" s="535" t="s">
        <v>402</v>
      </c>
      <c r="C23" s="542">
        <v>395741</v>
      </c>
      <c r="D23" s="542">
        <v>0</v>
      </c>
      <c r="E23" s="105">
        <v>-395741</v>
      </c>
      <c r="F23" s="105">
        <v>0</v>
      </c>
      <c r="G23" s="105"/>
      <c r="H23" s="551">
        <v>0</v>
      </c>
      <c r="I23" s="105">
        <v>0</v>
      </c>
      <c r="J23" s="105">
        <v>0</v>
      </c>
      <c r="K23" s="105">
        <v>0</v>
      </c>
      <c r="L23" s="105">
        <v>-395741</v>
      </c>
    </row>
    <row r="24" spans="1:12" ht="15.95" customHeight="1">
      <c r="A24" s="555" t="s">
        <v>599</v>
      </c>
      <c r="B24" s="536" t="s">
        <v>521</v>
      </c>
      <c r="C24" s="541">
        <v>3827.75</v>
      </c>
      <c r="D24" s="541">
        <v>1277.18</v>
      </c>
      <c r="E24" s="105">
        <v>0</v>
      </c>
      <c r="F24" s="105">
        <v>0</v>
      </c>
      <c r="G24" s="105"/>
      <c r="H24" s="550">
        <v>0</v>
      </c>
      <c r="I24" s="105">
        <v>-317.02999999999997</v>
      </c>
      <c r="J24" s="105">
        <v>0</v>
      </c>
      <c r="K24" s="105">
        <v>0</v>
      </c>
      <c r="L24" s="105">
        <v>-317.02999999999997</v>
      </c>
    </row>
    <row r="25" spans="1:12" ht="15.95" customHeight="1">
      <c r="A25" s="555" t="s">
        <v>599</v>
      </c>
      <c r="B25" s="536" t="s">
        <v>523</v>
      </c>
      <c r="C25" s="541">
        <v>7579.13</v>
      </c>
      <c r="D25" s="542">
        <v>2127.9699999999998</v>
      </c>
      <c r="E25" s="105">
        <v>0</v>
      </c>
      <c r="F25" s="105">
        <v>0</v>
      </c>
      <c r="G25" s="105"/>
      <c r="H25" s="550">
        <v>0</v>
      </c>
      <c r="I25" s="105">
        <v>-337.10000000000036</v>
      </c>
      <c r="J25" s="105">
        <v>0</v>
      </c>
      <c r="K25" s="105">
        <v>0</v>
      </c>
      <c r="L25" s="105">
        <v>-337.10000000000036</v>
      </c>
    </row>
    <row r="26" spans="1:12" ht="15.95" customHeight="1">
      <c r="A26" s="555" t="s">
        <v>599</v>
      </c>
      <c r="B26" s="536" t="s">
        <v>25</v>
      </c>
      <c r="C26" s="541">
        <v>4271921.8899999997</v>
      </c>
      <c r="D26" s="508">
        <v>650171.79</v>
      </c>
      <c r="E26" s="105">
        <v>0</v>
      </c>
      <c r="F26" s="291">
        <v>0</v>
      </c>
      <c r="G26" s="105"/>
      <c r="H26" s="550">
        <v>0</v>
      </c>
      <c r="I26" s="105">
        <v>-145433.16999999993</v>
      </c>
      <c r="J26" s="105">
        <v>0</v>
      </c>
      <c r="K26" s="105">
        <v>0</v>
      </c>
      <c r="L26" s="105">
        <v>-145433.16999999993</v>
      </c>
    </row>
    <row r="27" spans="1:12" ht="15.95" customHeight="1">
      <c r="A27" s="555" t="s">
        <v>599</v>
      </c>
      <c r="B27" s="536" t="s">
        <v>25</v>
      </c>
      <c r="C27" s="541">
        <v>1997417.1</v>
      </c>
      <c r="D27" s="508">
        <v>304000</v>
      </c>
      <c r="E27" s="105">
        <v>-1693417.1</v>
      </c>
      <c r="F27" s="291">
        <v>0</v>
      </c>
      <c r="G27" s="105"/>
      <c r="H27" s="550">
        <v>0</v>
      </c>
      <c r="I27" s="105">
        <v>0</v>
      </c>
      <c r="J27" s="105">
        <v>0</v>
      </c>
      <c r="K27" s="105">
        <v>0</v>
      </c>
      <c r="L27" s="105">
        <v>-1693417.1</v>
      </c>
    </row>
    <row r="28" spans="1:12" ht="15.95" customHeight="1">
      <c r="A28" s="555" t="s">
        <v>599</v>
      </c>
      <c r="B28" s="533" t="s">
        <v>26</v>
      </c>
      <c r="C28" s="541">
        <v>156616</v>
      </c>
      <c r="D28" s="542">
        <v>41973.09</v>
      </c>
      <c r="E28" s="105">
        <v>0</v>
      </c>
      <c r="F28" s="291">
        <v>0</v>
      </c>
      <c r="G28" s="105"/>
      <c r="H28" s="550">
        <v>0</v>
      </c>
      <c r="I28" s="105">
        <v>1096.3099999999977</v>
      </c>
      <c r="J28" s="105">
        <v>0</v>
      </c>
      <c r="K28" s="105">
        <v>0</v>
      </c>
      <c r="L28" s="105">
        <v>1096.3099999999977</v>
      </c>
    </row>
    <row r="29" spans="1:12" ht="15.95" customHeight="1">
      <c r="A29" s="555" t="s">
        <v>599</v>
      </c>
      <c r="B29" s="533" t="s">
        <v>26</v>
      </c>
      <c r="C29" s="541">
        <v>1000000</v>
      </c>
      <c r="D29" s="542">
        <v>268000</v>
      </c>
      <c r="E29" s="105">
        <v>-732000</v>
      </c>
      <c r="F29" s="291">
        <v>0</v>
      </c>
      <c r="G29" s="105"/>
      <c r="H29" s="550">
        <v>0</v>
      </c>
      <c r="I29" s="105">
        <v>0</v>
      </c>
      <c r="J29" s="105">
        <v>0</v>
      </c>
      <c r="K29" s="105">
        <v>0</v>
      </c>
      <c r="L29" s="105">
        <v>-732000</v>
      </c>
    </row>
    <row r="30" spans="1:12" ht="15.95" customHeight="1">
      <c r="A30" s="555" t="s">
        <v>599</v>
      </c>
      <c r="B30" s="536" t="s">
        <v>27</v>
      </c>
      <c r="C30" s="541">
        <v>713407.34</v>
      </c>
      <c r="D30" s="541">
        <v>155776.48000000001</v>
      </c>
      <c r="E30" s="105">
        <v>0</v>
      </c>
      <c r="F30" s="291">
        <v>0</v>
      </c>
      <c r="G30" s="105"/>
      <c r="H30" s="551">
        <v>0</v>
      </c>
      <c r="I30" s="105">
        <v>19293.420000000013</v>
      </c>
      <c r="J30" s="105">
        <v>0</v>
      </c>
      <c r="K30" s="105">
        <v>0</v>
      </c>
      <c r="L30" s="105">
        <v>19293.420000000013</v>
      </c>
    </row>
    <row r="31" spans="1:12" ht="15.95" customHeight="1">
      <c r="A31" s="555" t="s">
        <v>599</v>
      </c>
      <c r="B31" s="536" t="s">
        <v>27</v>
      </c>
      <c r="C31" s="543">
        <v>1996743.04</v>
      </c>
      <c r="D31" s="543">
        <v>436000</v>
      </c>
      <c r="E31" s="105">
        <v>-1560743.04</v>
      </c>
      <c r="F31" s="291">
        <v>0</v>
      </c>
      <c r="G31" s="105"/>
      <c r="H31" s="552">
        <v>0</v>
      </c>
      <c r="I31" s="105"/>
      <c r="J31" s="105">
        <v>0</v>
      </c>
      <c r="K31" s="105">
        <v>0</v>
      </c>
      <c r="L31" s="105">
        <v>-1560743.04</v>
      </c>
    </row>
    <row r="32" spans="1:12" ht="15.95" customHeight="1">
      <c r="A32" s="555" t="s">
        <v>599</v>
      </c>
      <c r="B32" s="533" t="s">
        <v>528</v>
      </c>
      <c r="C32" s="543">
        <v>127543</v>
      </c>
      <c r="D32" s="543">
        <v>127543</v>
      </c>
      <c r="E32" s="105">
        <v>0</v>
      </c>
      <c r="F32" s="291">
        <v>0</v>
      </c>
      <c r="G32" s="105"/>
      <c r="H32" s="552">
        <v>0</v>
      </c>
      <c r="I32" s="105"/>
      <c r="J32" s="105">
        <v>0</v>
      </c>
      <c r="K32" s="105">
        <v>0</v>
      </c>
      <c r="L32" s="105">
        <v>0</v>
      </c>
    </row>
    <row r="33" spans="1:12" ht="15.95" customHeight="1">
      <c r="A33" s="555" t="s">
        <v>599</v>
      </c>
      <c r="B33" s="533" t="s">
        <v>530</v>
      </c>
      <c r="C33" s="543">
        <v>880028</v>
      </c>
      <c r="D33" s="547">
        <v>31681.01</v>
      </c>
      <c r="E33" s="105">
        <v>-848346.99</v>
      </c>
      <c r="F33" s="291">
        <v>0</v>
      </c>
      <c r="G33" s="105"/>
      <c r="H33" s="552">
        <v>0</v>
      </c>
      <c r="I33" s="105"/>
      <c r="J33" s="105">
        <v>0</v>
      </c>
      <c r="K33" s="105">
        <v>0</v>
      </c>
      <c r="L33" s="105">
        <v>-848346.99</v>
      </c>
    </row>
    <row r="34" spans="1:12" ht="15.95" customHeight="1">
      <c r="A34" s="555" t="s">
        <v>599</v>
      </c>
      <c r="B34" s="533" t="s">
        <v>532</v>
      </c>
      <c r="C34" s="543">
        <v>110650</v>
      </c>
      <c r="D34" s="547">
        <v>22130</v>
      </c>
      <c r="E34" s="105">
        <v>-88520</v>
      </c>
      <c r="F34" s="291">
        <v>0</v>
      </c>
      <c r="G34" s="105"/>
      <c r="H34" s="552">
        <v>0</v>
      </c>
      <c r="I34" s="105"/>
      <c r="J34" s="105">
        <v>0</v>
      </c>
      <c r="K34" s="105">
        <v>0</v>
      </c>
      <c r="L34" s="105">
        <v>-88520</v>
      </c>
    </row>
    <row r="35" spans="1:12" ht="15.95" customHeight="1">
      <c r="A35" s="555" t="s">
        <v>599</v>
      </c>
      <c r="B35" s="533" t="s">
        <v>534</v>
      </c>
      <c r="C35" s="544">
        <v>26169</v>
      </c>
      <c r="D35" s="544">
        <v>0</v>
      </c>
      <c r="E35" s="105">
        <v>-26169</v>
      </c>
      <c r="F35" s="291">
        <v>0</v>
      </c>
      <c r="G35" s="105"/>
      <c r="H35" s="553">
        <v>0</v>
      </c>
      <c r="I35" s="105"/>
      <c r="J35" s="105">
        <v>0</v>
      </c>
      <c r="K35" s="105">
        <v>0</v>
      </c>
      <c r="L35" s="105">
        <v>-26169</v>
      </c>
    </row>
    <row r="36" spans="1:12" ht="15.95" customHeight="1">
      <c r="A36" s="555" t="s">
        <v>599</v>
      </c>
      <c r="B36" s="533" t="s">
        <v>536</v>
      </c>
      <c r="C36" s="544">
        <v>988574</v>
      </c>
      <c r="D36" s="544">
        <v>0</v>
      </c>
      <c r="E36" s="105">
        <v>-988574</v>
      </c>
      <c r="F36" s="291">
        <v>0</v>
      </c>
      <c r="G36" s="105"/>
      <c r="H36" s="553">
        <v>0</v>
      </c>
      <c r="I36" s="105"/>
      <c r="J36" s="105">
        <v>0</v>
      </c>
      <c r="K36" s="105">
        <v>0</v>
      </c>
      <c r="L36" s="105">
        <v>-988574</v>
      </c>
    </row>
    <row r="37" spans="1:12" ht="15.95" customHeight="1">
      <c r="A37" s="555" t="s">
        <v>599</v>
      </c>
      <c r="B37" s="533" t="s">
        <v>538</v>
      </c>
      <c r="C37" s="544">
        <v>564360</v>
      </c>
      <c r="D37" s="544">
        <v>0</v>
      </c>
      <c r="E37" s="105">
        <v>-564360</v>
      </c>
      <c r="F37" s="105">
        <v>0</v>
      </c>
      <c r="G37" s="105"/>
      <c r="H37" s="553">
        <v>0</v>
      </c>
      <c r="I37" s="105"/>
      <c r="J37" s="105">
        <v>0</v>
      </c>
      <c r="K37" s="105">
        <v>0</v>
      </c>
      <c r="L37" s="105">
        <v>-564360</v>
      </c>
    </row>
    <row r="38" spans="1:12" ht="15.95" customHeight="1">
      <c r="A38" s="555" t="s">
        <v>599</v>
      </c>
      <c r="B38" s="533" t="s">
        <v>540</v>
      </c>
      <c r="C38" s="544">
        <v>990726</v>
      </c>
      <c r="D38" s="544">
        <v>0</v>
      </c>
      <c r="E38" s="105">
        <v>-990726</v>
      </c>
      <c r="F38" s="105">
        <v>0</v>
      </c>
      <c r="G38" s="105"/>
      <c r="H38" s="553">
        <v>0</v>
      </c>
      <c r="I38" s="105"/>
      <c r="J38" s="105">
        <v>0</v>
      </c>
      <c r="K38" s="105">
        <v>0</v>
      </c>
      <c r="L38" s="105">
        <v>-990726</v>
      </c>
    </row>
    <row r="39" spans="1:12" ht="15.95" customHeight="1">
      <c r="A39" s="555" t="s">
        <v>599</v>
      </c>
      <c r="B39" s="533" t="s">
        <v>29</v>
      </c>
      <c r="C39" s="544">
        <v>877663.92</v>
      </c>
      <c r="D39" s="544">
        <v>224204.15</v>
      </c>
      <c r="E39" s="105">
        <v>-653459.77</v>
      </c>
      <c r="F39" s="105">
        <v>0</v>
      </c>
      <c r="G39" s="105"/>
      <c r="H39" s="553">
        <v>0</v>
      </c>
      <c r="I39" s="105"/>
      <c r="J39" s="105">
        <v>0</v>
      </c>
      <c r="K39" s="105">
        <v>0</v>
      </c>
      <c r="L39" s="105">
        <v>-653459.77</v>
      </c>
    </row>
    <row r="40" spans="1:12" ht="15.95" customHeight="1">
      <c r="A40" s="555" t="s">
        <v>599</v>
      </c>
      <c r="B40" s="533" t="s">
        <v>542</v>
      </c>
      <c r="C40" s="544">
        <v>118571</v>
      </c>
      <c r="D40" s="544">
        <v>0</v>
      </c>
      <c r="E40" s="105">
        <v>-118571</v>
      </c>
      <c r="F40" s="105">
        <v>0</v>
      </c>
      <c r="G40" s="105"/>
      <c r="H40" s="553">
        <v>0</v>
      </c>
      <c r="I40" s="105"/>
      <c r="J40" s="105">
        <v>0</v>
      </c>
      <c r="K40" s="105">
        <v>0</v>
      </c>
      <c r="L40" s="105">
        <v>-118571</v>
      </c>
    </row>
    <row r="41" spans="1:12" ht="15.95" customHeight="1">
      <c r="A41" s="555" t="s">
        <v>599</v>
      </c>
      <c r="B41" s="533" t="s">
        <v>544</v>
      </c>
      <c r="C41" s="544">
        <v>349358</v>
      </c>
      <c r="D41" s="544">
        <v>98064.79</v>
      </c>
      <c r="E41" s="105">
        <v>-251293.21000000002</v>
      </c>
      <c r="F41" s="105">
        <v>0</v>
      </c>
      <c r="G41" s="105"/>
      <c r="H41" s="553">
        <v>0</v>
      </c>
      <c r="I41" s="105"/>
      <c r="J41" s="105">
        <v>0</v>
      </c>
      <c r="K41" s="105">
        <v>0</v>
      </c>
      <c r="L41" s="105">
        <v>-251293.21000000002</v>
      </c>
    </row>
    <row r="42" spans="1:12" ht="15.95" customHeight="1">
      <c r="A42" s="555" t="s">
        <v>599</v>
      </c>
      <c r="B42" s="533" t="s">
        <v>546</v>
      </c>
      <c r="C42" s="544">
        <v>8781.15</v>
      </c>
      <c r="D42" s="544">
        <v>1882.48</v>
      </c>
      <c r="E42" s="105">
        <v>0</v>
      </c>
      <c r="F42" s="105">
        <v>0</v>
      </c>
      <c r="G42" s="105"/>
      <c r="H42" s="553">
        <v>0</v>
      </c>
      <c r="I42" s="105">
        <v>-470.61999999999989</v>
      </c>
      <c r="J42" s="105">
        <v>0</v>
      </c>
      <c r="K42" s="105">
        <v>0</v>
      </c>
      <c r="L42" s="105">
        <v>-470.61999999999989</v>
      </c>
    </row>
    <row r="43" spans="1:12" ht="15.95" customHeight="1">
      <c r="A43" s="555" t="s">
        <v>599</v>
      </c>
      <c r="B43" s="533" t="s">
        <v>548</v>
      </c>
      <c r="C43" s="544">
        <v>132858</v>
      </c>
      <c r="D43" s="544">
        <v>0</v>
      </c>
      <c r="E43" s="105">
        <v>-132858</v>
      </c>
      <c r="F43" s="105">
        <v>0</v>
      </c>
      <c r="G43" s="105"/>
      <c r="H43" s="553">
        <v>0</v>
      </c>
      <c r="I43" s="105"/>
      <c r="J43" s="105">
        <v>0</v>
      </c>
      <c r="K43" s="105">
        <v>0</v>
      </c>
      <c r="L43" s="105">
        <v>-132858</v>
      </c>
    </row>
    <row r="44" spans="1:12" ht="15.95" customHeight="1">
      <c r="A44" s="555" t="s">
        <v>599</v>
      </c>
      <c r="B44" s="533" t="s">
        <v>550</v>
      </c>
      <c r="C44" s="544">
        <v>1114872</v>
      </c>
      <c r="D44" s="544">
        <v>0</v>
      </c>
      <c r="E44" s="105">
        <v>-1114872</v>
      </c>
      <c r="F44" s="105">
        <v>0</v>
      </c>
      <c r="G44" s="105"/>
      <c r="H44" s="553">
        <v>0</v>
      </c>
      <c r="I44" s="105"/>
      <c r="J44" s="105">
        <v>0</v>
      </c>
      <c r="K44" s="105">
        <v>0</v>
      </c>
      <c r="L44" s="105">
        <v>-1114872</v>
      </c>
    </row>
    <row r="45" spans="1:12" ht="15.95" customHeight="1">
      <c r="A45" s="555" t="s">
        <v>599</v>
      </c>
      <c r="B45" s="533" t="s">
        <v>552</v>
      </c>
      <c r="C45" s="544">
        <v>2151256</v>
      </c>
      <c r="D45" s="544">
        <v>0</v>
      </c>
      <c r="E45" s="105">
        <v>-2151256</v>
      </c>
      <c r="F45" s="105">
        <v>0</v>
      </c>
      <c r="G45" s="105"/>
      <c r="H45" s="553">
        <v>0</v>
      </c>
      <c r="I45" s="105"/>
      <c r="J45" s="105">
        <v>0</v>
      </c>
      <c r="K45" s="105">
        <v>0</v>
      </c>
      <c r="L45" s="105">
        <v>-2151256</v>
      </c>
    </row>
    <row r="46" spans="1:12" ht="15.95" customHeight="1">
      <c r="A46" s="555" t="s">
        <v>599</v>
      </c>
      <c r="B46" s="533" t="s">
        <v>554</v>
      </c>
      <c r="C46" s="544">
        <v>20000</v>
      </c>
      <c r="D46" s="544">
        <v>130</v>
      </c>
      <c r="E46" s="105">
        <v>0</v>
      </c>
      <c r="F46" s="105">
        <v>0</v>
      </c>
      <c r="G46" s="105"/>
      <c r="H46" s="553">
        <v>0</v>
      </c>
      <c r="I46" s="105">
        <v>-181</v>
      </c>
      <c r="J46" s="105">
        <v>0</v>
      </c>
      <c r="K46" s="105">
        <v>0</v>
      </c>
      <c r="L46" s="105">
        <v>-181</v>
      </c>
    </row>
    <row r="47" spans="1:12" ht="15.95" customHeight="1">
      <c r="A47" s="555" t="s">
        <v>599</v>
      </c>
      <c r="B47" s="533" t="s">
        <v>30</v>
      </c>
      <c r="C47" s="544">
        <v>1464518.1</v>
      </c>
      <c r="D47" s="544">
        <v>17661.14</v>
      </c>
      <c r="E47" s="105">
        <v>0</v>
      </c>
      <c r="F47" s="105">
        <v>0</v>
      </c>
      <c r="G47" s="105"/>
      <c r="H47" s="553">
        <v>0</v>
      </c>
      <c r="I47" s="105">
        <v>4415.2799999999988</v>
      </c>
      <c r="J47" s="105">
        <v>0</v>
      </c>
      <c r="K47" s="105">
        <v>0</v>
      </c>
      <c r="L47" s="105">
        <v>4415.2799999999988</v>
      </c>
    </row>
    <row r="48" spans="1:12" ht="15.95" customHeight="1">
      <c r="A48" s="555" t="s">
        <v>599</v>
      </c>
      <c r="B48" s="533" t="s">
        <v>557</v>
      </c>
      <c r="C48" s="544">
        <v>785138</v>
      </c>
      <c r="D48" s="547">
        <v>235541.4</v>
      </c>
      <c r="E48" s="105">
        <v>-549596.6</v>
      </c>
      <c r="F48" s="105">
        <v>0</v>
      </c>
      <c r="G48" s="105"/>
      <c r="H48" s="553">
        <v>0</v>
      </c>
      <c r="I48" s="105"/>
      <c r="J48" s="105">
        <v>0</v>
      </c>
      <c r="K48" s="105">
        <v>0</v>
      </c>
      <c r="L48" s="105">
        <v>-549596.6</v>
      </c>
    </row>
    <row r="49" spans="1:12" ht="15.95" customHeight="1">
      <c r="A49" s="555" t="s">
        <v>599</v>
      </c>
      <c r="B49" s="533" t="s">
        <v>559</v>
      </c>
      <c r="C49" s="544">
        <v>546500</v>
      </c>
      <c r="D49" s="544">
        <v>0</v>
      </c>
      <c r="E49" s="105">
        <v>-546500</v>
      </c>
      <c r="F49" s="105">
        <v>0</v>
      </c>
      <c r="G49" s="105"/>
      <c r="H49" s="553">
        <v>0</v>
      </c>
      <c r="I49" s="105"/>
      <c r="J49" s="105">
        <v>0</v>
      </c>
      <c r="K49" s="105">
        <v>0</v>
      </c>
      <c r="L49" s="105">
        <v>-546500</v>
      </c>
    </row>
    <row r="50" spans="1:12" ht="15.95" customHeight="1">
      <c r="A50" s="555" t="s">
        <v>599</v>
      </c>
      <c r="B50" s="533" t="s">
        <v>4</v>
      </c>
      <c r="C50" s="544">
        <v>514350.77</v>
      </c>
      <c r="D50" s="544">
        <v>316200</v>
      </c>
      <c r="E50" s="105">
        <v>0</v>
      </c>
      <c r="F50" s="105">
        <v>0</v>
      </c>
      <c r="G50" s="105"/>
      <c r="H50" s="553">
        <v>0</v>
      </c>
      <c r="I50" s="105">
        <v>-9300</v>
      </c>
      <c r="J50" s="105">
        <v>0</v>
      </c>
      <c r="K50" s="105">
        <v>0</v>
      </c>
      <c r="L50" s="105">
        <v>-9300</v>
      </c>
    </row>
    <row r="51" spans="1:12" ht="15.95" customHeight="1">
      <c r="A51" s="555" t="s">
        <v>599</v>
      </c>
      <c r="B51" s="533" t="s">
        <v>561</v>
      </c>
      <c r="C51" s="544">
        <v>363362</v>
      </c>
      <c r="D51" s="544">
        <v>0</v>
      </c>
      <c r="E51" s="105">
        <v>-363362</v>
      </c>
      <c r="F51" s="105">
        <v>0</v>
      </c>
      <c r="G51" s="105"/>
      <c r="H51" s="553">
        <v>0</v>
      </c>
      <c r="I51" s="105"/>
      <c r="J51" s="105">
        <v>0</v>
      </c>
      <c r="K51" s="105">
        <v>0</v>
      </c>
      <c r="L51" s="105">
        <v>-363362</v>
      </c>
    </row>
    <row r="52" spans="1:12" ht="15.95" customHeight="1">
      <c r="A52" s="555" t="s">
        <v>599</v>
      </c>
      <c r="B52" s="533" t="s">
        <v>403</v>
      </c>
      <c r="C52" s="544">
        <v>265522</v>
      </c>
      <c r="D52" s="544">
        <v>106208.8</v>
      </c>
      <c r="E52" s="105">
        <v>-159313.20000000001</v>
      </c>
      <c r="F52" s="105">
        <v>0</v>
      </c>
      <c r="G52" s="105"/>
      <c r="H52" s="553">
        <v>0</v>
      </c>
      <c r="I52" s="105"/>
      <c r="J52" s="105">
        <v>0</v>
      </c>
      <c r="K52" s="105">
        <v>0</v>
      </c>
      <c r="L52" s="105">
        <v>-159313.20000000001</v>
      </c>
    </row>
    <row r="53" spans="1:12" ht="15.95" customHeight="1">
      <c r="A53" s="555" t="s">
        <v>599</v>
      </c>
      <c r="B53" s="537" t="s">
        <v>564</v>
      </c>
      <c r="C53" s="544">
        <v>1059856</v>
      </c>
      <c r="D53" s="544">
        <v>496966.48</v>
      </c>
      <c r="E53" s="105">
        <v>-562889.52</v>
      </c>
      <c r="F53" s="105">
        <v>0</v>
      </c>
      <c r="G53" s="105"/>
      <c r="H53" s="553">
        <v>0</v>
      </c>
      <c r="I53" s="105"/>
      <c r="J53" s="105">
        <v>0</v>
      </c>
      <c r="K53" s="105">
        <v>0</v>
      </c>
      <c r="L53" s="105">
        <v>-562889.52</v>
      </c>
    </row>
    <row r="54" spans="1:12" ht="15.95" customHeight="1">
      <c r="A54" s="555" t="s">
        <v>599</v>
      </c>
      <c r="B54" s="537" t="s">
        <v>566</v>
      </c>
      <c r="C54" s="544">
        <v>4414978</v>
      </c>
      <c r="D54" s="544">
        <v>0</v>
      </c>
      <c r="E54" s="105">
        <v>-4414978</v>
      </c>
      <c r="F54" s="105">
        <v>0</v>
      </c>
      <c r="G54" s="105"/>
      <c r="H54" s="553">
        <v>0</v>
      </c>
      <c r="I54" s="105"/>
      <c r="J54" s="105">
        <v>0</v>
      </c>
      <c r="K54" s="105">
        <v>0</v>
      </c>
      <c r="L54" s="105">
        <v>-4414978</v>
      </c>
    </row>
    <row r="55" spans="1:12" ht="15.95" customHeight="1">
      <c r="A55" s="555" t="s">
        <v>599</v>
      </c>
      <c r="B55" s="537" t="s">
        <v>568</v>
      </c>
      <c r="C55" s="544">
        <v>763959</v>
      </c>
      <c r="D55" s="544">
        <v>0</v>
      </c>
      <c r="E55" s="105">
        <v>-763959</v>
      </c>
      <c r="F55" s="105">
        <v>0</v>
      </c>
      <c r="G55" s="105"/>
      <c r="H55" s="553">
        <v>0</v>
      </c>
      <c r="I55" s="105"/>
      <c r="J55" s="105">
        <v>0</v>
      </c>
      <c r="K55" s="105">
        <v>0</v>
      </c>
      <c r="L55" s="105">
        <v>-763959</v>
      </c>
    </row>
    <row r="56" spans="1:12" ht="15.95" customHeight="1">
      <c r="A56" s="555" t="s">
        <v>599</v>
      </c>
      <c r="B56" s="537" t="s">
        <v>570</v>
      </c>
      <c r="C56" s="544">
        <v>167357.54999999999</v>
      </c>
      <c r="D56" s="544">
        <v>90483.24</v>
      </c>
      <c r="E56" s="105">
        <v>-76874.309999999983</v>
      </c>
      <c r="F56" s="105">
        <v>0</v>
      </c>
      <c r="G56" s="105"/>
      <c r="H56" s="553">
        <v>0</v>
      </c>
      <c r="I56" s="105"/>
      <c r="J56" s="105">
        <v>0</v>
      </c>
      <c r="K56" s="105">
        <v>0</v>
      </c>
      <c r="L56" s="105">
        <v>-76874.309999999983</v>
      </c>
    </row>
    <row r="57" spans="1:12" ht="15.95" customHeight="1">
      <c r="A57" s="666" t="s">
        <v>54</v>
      </c>
      <c r="B57" s="666"/>
      <c r="C57" s="292">
        <f>SUM(C16:C56)</f>
        <v>32150190.880000003</v>
      </c>
      <c r="D57" s="292">
        <f>SUM(D16:D56)</f>
        <v>3743674.8</v>
      </c>
      <c r="E57" s="292">
        <f>SUM(E16:E56)</f>
        <v>-22349371.739999998</v>
      </c>
      <c r="F57" s="292">
        <f>SUM(F16:F56)</f>
        <v>0</v>
      </c>
      <c r="G57" s="292"/>
      <c r="H57" s="292">
        <v>0</v>
      </c>
      <c r="I57" s="292">
        <f>SUM(I16:I56)</f>
        <v>-125922.1099999999</v>
      </c>
      <c r="J57" s="292">
        <v>0</v>
      </c>
      <c r="K57" s="292">
        <v>0</v>
      </c>
      <c r="L57" s="292">
        <f>SUM(L16:L56)</f>
        <v>-22475293.849999998</v>
      </c>
    </row>
    <row r="58" spans="1:12" ht="15.95" customHeight="1">
      <c r="A58" s="669" t="s">
        <v>55</v>
      </c>
      <c r="B58" s="669"/>
      <c r="C58" s="396"/>
      <c r="D58" s="293"/>
      <c r="E58" s="293"/>
      <c r="F58" s="293"/>
      <c r="G58" s="293"/>
      <c r="H58" s="293"/>
      <c r="I58" s="396"/>
      <c r="J58" s="396"/>
      <c r="K58" s="396"/>
      <c r="L58" s="397"/>
    </row>
    <row r="59" spans="1:12" ht="15.95" customHeight="1">
      <c r="A59" s="555" t="s">
        <v>599</v>
      </c>
      <c r="B59" s="538" t="s">
        <v>573</v>
      </c>
      <c r="C59" s="541">
        <v>65600</v>
      </c>
      <c r="D59" s="546">
        <v>4020</v>
      </c>
      <c r="E59" s="105">
        <v>0</v>
      </c>
      <c r="F59" s="105"/>
      <c r="G59" s="105"/>
      <c r="H59" s="553">
        <v>0</v>
      </c>
      <c r="I59" s="105">
        <v>-1350</v>
      </c>
      <c r="J59" s="105">
        <v>0</v>
      </c>
      <c r="K59" s="105">
        <v>0</v>
      </c>
      <c r="L59" s="541">
        <v>-1350</v>
      </c>
    </row>
    <row r="60" spans="1:12" ht="15.95" customHeight="1">
      <c r="A60" s="555" t="s">
        <v>599</v>
      </c>
      <c r="B60" s="538" t="s">
        <v>405</v>
      </c>
      <c r="C60" s="542">
        <v>4828.857</v>
      </c>
      <c r="D60" s="542">
        <v>19.39</v>
      </c>
      <c r="E60" s="105">
        <v>0</v>
      </c>
      <c r="F60" s="105"/>
      <c r="G60" s="105"/>
      <c r="H60" s="553">
        <v>0</v>
      </c>
      <c r="I60" s="105">
        <v>-950.26</v>
      </c>
      <c r="J60" s="105">
        <v>0</v>
      </c>
      <c r="K60" s="105">
        <v>0</v>
      </c>
      <c r="L60" s="541">
        <v>-950.26</v>
      </c>
    </row>
    <row r="61" spans="1:12" ht="15.95" customHeight="1">
      <c r="A61" s="555" t="s">
        <v>599</v>
      </c>
      <c r="B61" s="538" t="s">
        <v>576</v>
      </c>
      <c r="C61" s="541">
        <v>5259.7</v>
      </c>
      <c r="D61" s="542">
        <v>2122.5</v>
      </c>
      <c r="E61" s="105">
        <v>0</v>
      </c>
      <c r="F61" s="105"/>
      <c r="G61" s="105"/>
      <c r="H61" s="553">
        <v>0</v>
      </c>
      <c r="I61" s="105">
        <v>33.960000000000036</v>
      </c>
      <c r="J61" s="105">
        <v>0</v>
      </c>
      <c r="K61" s="105">
        <v>0</v>
      </c>
      <c r="L61" s="541">
        <v>33.960000000000036</v>
      </c>
    </row>
    <row r="62" spans="1:12" ht="15.95" customHeight="1">
      <c r="A62" s="555" t="s">
        <v>599</v>
      </c>
      <c r="B62" s="539" t="s">
        <v>578</v>
      </c>
      <c r="C62" s="542">
        <v>2711.15</v>
      </c>
      <c r="D62" s="546">
        <v>1976.71</v>
      </c>
      <c r="E62" s="105">
        <v>-734.44</v>
      </c>
      <c r="F62" s="105"/>
      <c r="G62" s="105"/>
      <c r="H62" s="553">
        <v>0</v>
      </c>
      <c r="I62" s="105"/>
      <c r="J62" s="105">
        <v>0</v>
      </c>
      <c r="K62" s="105">
        <v>0</v>
      </c>
      <c r="L62" s="541">
        <v>-734.44</v>
      </c>
    </row>
    <row r="63" spans="1:12" ht="15.95" customHeight="1">
      <c r="A63" s="666" t="s">
        <v>56</v>
      </c>
      <c r="B63" s="666"/>
      <c r="C63" s="294">
        <f>SUM(C59:C62)</f>
        <v>78399.706999999995</v>
      </c>
      <c r="D63" s="294">
        <f>SUM(D59:D62)</f>
        <v>8138.5999999999995</v>
      </c>
      <c r="E63" s="294">
        <f>SUM(E59:E62)</f>
        <v>-734.44</v>
      </c>
      <c r="F63" s="294">
        <f>SUM(F59:F62)</f>
        <v>0</v>
      </c>
      <c r="G63" s="294"/>
      <c r="H63" s="294">
        <v>0</v>
      </c>
      <c r="I63" s="294">
        <f>SUM(I59:I62)</f>
        <v>-2266.3000000000002</v>
      </c>
      <c r="J63" s="294">
        <v>0</v>
      </c>
      <c r="K63" s="294"/>
      <c r="L63" s="105">
        <f>SUM(L59:L62)</f>
        <v>-3000.7400000000002</v>
      </c>
    </row>
    <row r="64" spans="1:12" ht="15.95" customHeight="1">
      <c r="A64" s="670" t="s">
        <v>315</v>
      </c>
      <c r="B64" s="670"/>
      <c r="C64" s="295"/>
      <c r="D64" s="295"/>
      <c r="E64" s="295"/>
      <c r="F64" s="295"/>
      <c r="G64" s="295"/>
      <c r="H64" s="295"/>
      <c r="I64" s="295"/>
      <c r="J64" s="295"/>
      <c r="K64" s="295"/>
      <c r="L64" s="295"/>
    </row>
    <row r="65" spans="1:12" ht="15.95" customHeight="1">
      <c r="A65" s="671" t="s">
        <v>316</v>
      </c>
      <c r="B65" s="671"/>
      <c r="C65" s="165">
        <v>0</v>
      </c>
      <c r="D65" s="165">
        <v>0</v>
      </c>
      <c r="E65" s="165">
        <v>0</v>
      </c>
      <c r="F65" s="165"/>
      <c r="G65" s="165"/>
      <c r="H65" s="165">
        <v>0</v>
      </c>
      <c r="I65" s="165">
        <v>0</v>
      </c>
      <c r="J65" s="165">
        <v>0</v>
      </c>
      <c r="K65" s="165">
        <v>0</v>
      </c>
      <c r="L65" s="165">
        <v>0</v>
      </c>
    </row>
    <row r="66" spans="1:12" ht="15.95" customHeight="1">
      <c r="A66" s="674" t="s">
        <v>418</v>
      </c>
      <c r="B66" s="675"/>
      <c r="C66" s="296"/>
      <c r="D66" s="296"/>
      <c r="E66" s="296"/>
      <c r="F66" s="296"/>
      <c r="G66" s="296"/>
      <c r="H66" s="296"/>
      <c r="I66" s="296"/>
      <c r="J66" s="296"/>
      <c r="K66" s="296"/>
      <c r="L66" s="296"/>
    </row>
    <row r="67" spans="1:12" ht="15.95" customHeight="1">
      <c r="A67" s="555" t="s">
        <v>599</v>
      </c>
      <c r="B67" s="534" t="s">
        <v>456</v>
      </c>
      <c r="C67" s="545">
        <v>50503.5</v>
      </c>
      <c r="D67" s="548">
        <v>49864.95</v>
      </c>
      <c r="E67" s="105">
        <v>-638.55000000000291</v>
      </c>
      <c r="F67" s="105"/>
      <c r="G67" s="105"/>
      <c r="H67" s="553">
        <v>0</v>
      </c>
      <c r="I67" s="553">
        <v>0</v>
      </c>
      <c r="J67" s="553">
        <v>0</v>
      </c>
      <c r="K67" s="105">
        <v>0</v>
      </c>
      <c r="L67" s="105">
        <v>-638.55000000000291</v>
      </c>
    </row>
    <row r="68" spans="1:12" ht="15.95" customHeight="1">
      <c r="A68" s="555" t="s">
        <v>599</v>
      </c>
      <c r="B68" s="534" t="s">
        <v>455</v>
      </c>
      <c r="C68" s="545">
        <v>19156.93</v>
      </c>
      <c r="D68" s="548">
        <v>18747.57</v>
      </c>
      <c r="E68" s="105">
        <v>-409.36000000000058</v>
      </c>
      <c r="F68" s="398"/>
      <c r="G68" s="399"/>
      <c r="H68" s="553">
        <v>0</v>
      </c>
      <c r="I68" s="553">
        <v>0</v>
      </c>
      <c r="J68" s="553">
        <v>0</v>
      </c>
      <c r="K68" s="399">
        <v>0</v>
      </c>
      <c r="L68" s="105">
        <v>-409.36000000000058</v>
      </c>
    </row>
    <row r="69" spans="1:12" ht="15.95" customHeight="1">
      <c r="A69" s="555" t="s">
        <v>599</v>
      </c>
      <c r="B69" s="534" t="s">
        <v>583</v>
      </c>
      <c r="C69" s="545">
        <v>3081.5477000000001</v>
      </c>
      <c r="D69" s="548">
        <v>2848.83</v>
      </c>
      <c r="E69" s="105">
        <v>-232.71770000000015</v>
      </c>
      <c r="F69" s="398"/>
      <c r="G69" s="399"/>
      <c r="H69" s="553">
        <v>0</v>
      </c>
      <c r="I69" s="553">
        <v>0</v>
      </c>
      <c r="J69" s="553">
        <v>0</v>
      </c>
      <c r="K69" s="399">
        <v>0</v>
      </c>
      <c r="L69" s="105">
        <v>-232.71770000000015</v>
      </c>
    </row>
    <row r="70" spans="1:12" ht="12.75" customHeight="1">
      <c r="A70" s="667" t="s">
        <v>419</v>
      </c>
      <c r="B70" s="668"/>
      <c r="C70" s="297">
        <f>SUM(C67:C69)</f>
        <v>72741.977699999989</v>
      </c>
      <c r="D70" s="297">
        <f>SUM(D67:D69)</f>
        <v>71461.349999999991</v>
      </c>
      <c r="E70" s="297">
        <f>SUM(E67:E69)</f>
        <v>-1280.6277000000036</v>
      </c>
      <c r="F70" s="297">
        <f>SUM(F67:F69)</f>
        <v>0</v>
      </c>
      <c r="G70" s="297"/>
      <c r="H70" s="553">
        <v>0</v>
      </c>
      <c r="I70" s="553">
        <v>0</v>
      </c>
      <c r="J70" s="553">
        <v>0</v>
      </c>
      <c r="K70" s="399">
        <v>0</v>
      </c>
      <c r="L70" s="297">
        <f>SUM(L67:L69)</f>
        <v>-1280.6277000000036</v>
      </c>
    </row>
    <row r="71" spans="1:12" ht="12.75" customHeight="1">
      <c r="A71" s="670" t="s">
        <v>317</v>
      </c>
      <c r="B71" s="670"/>
      <c r="C71" s="295"/>
      <c r="D71" s="295"/>
      <c r="E71" s="295"/>
      <c r="F71" s="295"/>
      <c r="G71" s="295"/>
      <c r="H71" s="295"/>
      <c r="I71" s="295"/>
      <c r="J71" s="295"/>
      <c r="K71" s="295"/>
      <c r="L71" s="295"/>
    </row>
    <row r="72" spans="1:12" ht="12.75" customHeight="1">
      <c r="A72" s="672" t="s">
        <v>314</v>
      </c>
      <c r="B72" s="672"/>
      <c r="C72" s="165">
        <v>0</v>
      </c>
      <c r="D72" s="298"/>
      <c r="E72" s="298"/>
      <c r="F72" s="298"/>
      <c r="G72" s="298"/>
      <c r="H72" s="298"/>
      <c r="I72" s="298"/>
      <c r="J72" s="298"/>
      <c r="K72" s="298"/>
      <c r="L72" s="298"/>
    </row>
    <row r="73" spans="1:12" ht="12.75" customHeight="1">
      <c r="A73" s="673" t="s">
        <v>584</v>
      </c>
      <c r="B73" s="673"/>
      <c r="C73" s="102">
        <f>+C70+C63+C57</f>
        <v>32301332.564700004</v>
      </c>
      <c r="D73" s="102">
        <f t="shared" ref="D73:K73" si="0">+D70+D63+D57</f>
        <v>3823274.75</v>
      </c>
      <c r="E73" s="102">
        <f t="shared" si="0"/>
        <v>-22351386.807699997</v>
      </c>
      <c r="F73" s="102">
        <f t="shared" si="0"/>
        <v>0</v>
      </c>
      <c r="G73" s="102">
        <f t="shared" si="0"/>
        <v>0</v>
      </c>
      <c r="H73" s="102">
        <f t="shared" si="0"/>
        <v>0</v>
      </c>
      <c r="I73" s="102">
        <f>+I70+I63+I57</f>
        <v>-128188.4099999999</v>
      </c>
      <c r="J73" s="102">
        <f t="shared" si="0"/>
        <v>0</v>
      </c>
      <c r="K73" s="102">
        <f t="shared" si="0"/>
        <v>0</v>
      </c>
      <c r="L73" s="102">
        <f>+L70+L63+L57</f>
        <v>-22479575.217699997</v>
      </c>
    </row>
    <row r="74" spans="1:12" ht="34.5" customHeight="1">
      <c r="A74" s="150" t="s">
        <v>587</v>
      </c>
      <c r="B74" s="180"/>
      <c r="C74" s="57"/>
      <c r="E74" s="387"/>
      <c r="F74" s="280"/>
      <c r="G74" s="280"/>
      <c r="H74" s="280"/>
      <c r="I74" s="280"/>
      <c r="J74" s="572" t="s">
        <v>359</v>
      </c>
      <c r="K74" s="572"/>
      <c r="L74" s="572"/>
    </row>
    <row r="75" spans="1:12" ht="27" customHeight="1">
      <c r="A75" s="180"/>
      <c r="B75" s="41"/>
      <c r="C75" s="180"/>
      <c r="D75" s="41"/>
      <c r="E75" s="304"/>
      <c r="F75" s="280"/>
      <c r="G75" s="280"/>
      <c r="H75" s="300" t="s">
        <v>3</v>
      </c>
      <c r="I75" s="280"/>
      <c r="K75" s="391" t="s">
        <v>432</v>
      </c>
    </row>
    <row r="76" spans="1:12">
      <c r="A76" s="180"/>
      <c r="B76" s="41" t="s">
        <v>425</v>
      </c>
      <c r="C76" s="302"/>
      <c r="D76" s="303"/>
      <c r="E76" s="305"/>
      <c r="F76" s="280"/>
      <c r="G76" s="280"/>
      <c r="H76" s="280"/>
      <c r="I76" s="280"/>
    </row>
    <row r="77" spans="1:12">
      <c r="A77" s="180"/>
      <c r="B77" s="41"/>
      <c r="C77" s="180"/>
      <c r="D77" s="41"/>
      <c r="E77" s="306"/>
      <c r="F77" s="280"/>
      <c r="G77" s="280"/>
      <c r="H77" s="280"/>
      <c r="I77" s="280"/>
    </row>
    <row r="78" spans="1:12">
      <c r="A78" s="280"/>
      <c r="B78" s="299"/>
      <c r="C78" s="280"/>
      <c r="E78" s="280"/>
      <c r="F78" s="280"/>
      <c r="G78" s="280"/>
      <c r="H78" s="280"/>
      <c r="I78" s="280"/>
      <c r="J78" s="176"/>
      <c r="K78" s="176"/>
      <c r="L78" s="176"/>
    </row>
    <row r="79" spans="1:12">
      <c r="A79" s="280"/>
      <c r="B79" s="299"/>
      <c r="C79" s="280"/>
      <c r="E79" s="280"/>
      <c r="F79" s="280"/>
      <c r="G79" s="280"/>
      <c r="H79" s="280"/>
      <c r="I79" s="280"/>
    </row>
  </sheetData>
  <mergeCells count="19">
    <mergeCell ref="A15:B15"/>
    <mergeCell ref="A9:L9"/>
    <mergeCell ref="A10:L10"/>
    <mergeCell ref="A57:B57"/>
    <mergeCell ref="J74:L74"/>
    <mergeCell ref="A63:B63"/>
    <mergeCell ref="A70:B70"/>
    <mergeCell ref="A58:B58"/>
    <mergeCell ref="A64:B64"/>
    <mergeCell ref="A65:B65"/>
    <mergeCell ref="A71:B71"/>
    <mergeCell ref="A72:B72"/>
    <mergeCell ref="A73:B73"/>
    <mergeCell ref="A66:B66"/>
    <mergeCell ref="A2:E2"/>
    <mergeCell ref="A3:E3"/>
    <mergeCell ref="A4:E4"/>
    <mergeCell ref="A5:E5"/>
    <mergeCell ref="A6:E6"/>
  </mergeCells>
  <pageMargins left="0.33" right="0.2" top="0.2" bottom="0.19" header="0.2" footer="0.19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FF00"/>
  </sheetPr>
  <dimension ref="A1:P101"/>
  <sheetViews>
    <sheetView view="pageBreakPreview" topLeftCell="B1" zoomScaleSheetLayoutView="100" workbookViewId="0">
      <selection activeCell="B56" sqref="B56"/>
    </sheetView>
  </sheetViews>
  <sheetFormatPr defaultRowHeight="12.75"/>
  <cols>
    <col min="1" max="1" width="6" style="3" hidden="1" customWidth="1"/>
    <col min="2" max="2" width="7.5703125" style="3" customWidth="1"/>
    <col min="3" max="3" width="9.140625" style="3"/>
    <col min="4" max="4" width="18.7109375" style="3" customWidth="1"/>
    <col min="5" max="9" width="9.140625" style="3"/>
    <col min="10" max="10" width="13.85546875" style="3" customWidth="1"/>
    <col min="11" max="11" width="9.7109375" style="3" customWidth="1"/>
    <col min="12" max="12" width="12.42578125" style="3" customWidth="1"/>
    <col min="13" max="13" width="10.28515625" style="3" bestFit="1" customWidth="1"/>
    <col min="14" max="16384" width="9.140625" style="3"/>
  </cols>
  <sheetData>
    <row r="1" spans="2:12">
      <c r="B1" s="475" t="s">
        <v>491</v>
      </c>
      <c r="C1" s="475"/>
      <c r="D1" s="475"/>
      <c r="E1" s="475"/>
      <c r="F1" s="476"/>
    </row>
    <row r="2" spans="2:12">
      <c r="B2" s="569" t="s">
        <v>492</v>
      </c>
      <c r="C2" s="569"/>
      <c r="D2" s="569"/>
      <c r="E2" s="569"/>
      <c r="F2" s="569"/>
    </row>
    <row r="3" spans="2:12">
      <c r="B3" s="569" t="s">
        <v>401</v>
      </c>
      <c r="C3" s="569"/>
      <c r="D3" s="569"/>
      <c r="E3" s="569"/>
      <c r="F3" s="569"/>
    </row>
    <row r="4" spans="2:12">
      <c r="B4" s="569" t="s">
        <v>493</v>
      </c>
      <c r="C4" s="569"/>
      <c r="D4" s="569"/>
      <c r="E4" s="569"/>
      <c r="F4" s="569"/>
    </row>
    <row r="5" spans="2:12">
      <c r="B5" s="569" t="s">
        <v>494</v>
      </c>
      <c r="C5" s="569"/>
      <c r="D5" s="569"/>
      <c r="E5" s="569"/>
      <c r="F5" s="569"/>
    </row>
    <row r="6" spans="2:12">
      <c r="B6" s="569" t="s">
        <v>495</v>
      </c>
      <c r="C6" s="569"/>
      <c r="D6" s="569"/>
      <c r="E6" s="569"/>
      <c r="F6" s="569"/>
    </row>
    <row r="9" spans="2:12">
      <c r="B9" s="685" t="s">
        <v>395</v>
      </c>
      <c r="C9" s="685"/>
      <c r="D9" s="685"/>
      <c r="E9" s="685"/>
      <c r="F9" s="685"/>
      <c r="G9" s="685"/>
      <c r="H9" s="685"/>
      <c r="I9" s="685"/>
      <c r="J9" s="685"/>
      <c r="K9" s="685"/>
      <c r="L9" s="685"/>
    </row>
    <row r="10" spans="2:12">
      <c r="B10" s="685" t="s">
        <v>600</v>
      </c>
      <c r="C10" s="685"/>
      <c r="D10" s="685"/>
      <c r="E10" s="685"/>
      <c r="F10" s="685"/>
      <c r="G10" s="685"/>
      <c r="H10" s="685"/>
      <c r="I10" s="685"/>
      <c r="J10" s="685"/>
      <c r="K10" s="685"/>
      <c r="L10" s="685"/>
    </row>
    <row r="12" spans="2:12">
      <c r="B12" s="687" t="s">
        <v>352</v>
      </c>
      <c r="C12" s="687"/>
      <c r="D12" s="687"/>
      <c r="E12" s="687"/>
      <c r="F12" s="687"/>
      <c r="G12" s="687"/>
      <c r="H12" s="687"/>
      <c r="I12" s="687"/>
      <c r="J12" s="687"/>
      <c r="K12" s="687"/>
      <c r="L12" s="687"/>
    </row>
    <row r="14" spans="2:12" ht="40.5" customHeight="1">
      <c r="B14" s="27" t="s">
        <v>354</v>
      </c>
      <c r="C14" s="686" t="s">
        <v>350</v>
      </c>
      <c r="D14" s="686"/>
      <c r="E14" s="686" t="s">
        <v>13</v>
      </c>
      <c r="F14" s="686"/>
      <c r="G14" s="686" t="s">
        <v>57</v>
      </c>
      <c r="H14" s="686"/>
      <c r="I14" s="686" t="s">
        <v>58</v>
      </c>
      <c r="J14" s="686"/>
      <c r="K14" s="686" t="s">
        <v>351</v>
      </c>
      <c r="L14" s="686"/>
    </row>
    <row r="15" spans="2:12" ht="10.5" customHeight="1">
      <c r="B15" s="26">
        <v>1</v>
      </c>
      <c r="C15" s="684">
        <v>2</v>
      </c>
      <c r="D15" s="684"/>
      <c r="E15" s="684">
        <v>3</v>
      </c>
      <c r="F15" s="684"/>
      <c r="G15" s="684">
        <v>4</v>
      </c>
      <c r="H15" s="684"/>
      <c r="I15" s="684">
        <v>5</v>
      </c>
      <c r="J15" s="684"/>
      <c r="K15" s="684">
        <v>6</v>
      </c>
      <c r="L15" s="684"/>
    </row>
    <row r="16" spans="2:12">
      <c r="B16" s="26">
        <v>1</v>
      </c>
      <c r="C16" s="684"/>
      <c r="D16" s="684"/>
      <c r="E16" s="684"/>
      <c r="F16" s="684"/>
      <c r="G16" s="684"/>
      <c r="H16" s="684"/>
      <c r="I16" s="684"/>
      <c r="J16" s="684"/>
      <c r="K16" s="684"/>
      <c r="L16" s="684"/>
    </row>
    <row r="17" spans="2:12">
      <c r="B17" s="26">
        <v>2</v>
      </c>
      <c r="C17" s="684"/>
      <c r="D17" s="684"/>
      <c r="E17" s="684"/>
      <c r="F17" s="684"/>
      <c r="G17" s="684"/>
      <c r="H17" s="684"/>
      <c r="I17" s="684"/>
      <c r="J17" s="684"/>
      <c r="K17" s="684"/>
      <c r="L17" s="684"/>
    </row>
    <row r="18" spans="2:12">
      <c r="B18" s="26">
        <v>3</v>
      </c>
      <c r="C18" s="684"/>
      <c r="D18" s="684"/>
      <c r="E18" s="684"/>
      <c r="F18" s="684"/>
      <c r="G18" s="684"/>
      <c r="H18" s="684"/>
      <c r="I18" s="684"/>
      <c r="J18" s="684"/>
      <c r="K18" s="684"/>
      <c r="L18" s="684"/>
    </row>
    <row r="19" spans="2:12">
      <c r="B19" s="4"/>
      <c r="C19" s="684" t="s">
        <v>39</v>
      </c>
      <c r="D19" s="684"/>
      <c r="E19" s="684"/>
      <c r="F19" s="684"/>
      <c r="G19" s="684"/>
      <c r="H19" s="684"/>
      <c r="I19" s="684"/>
      <c r="J19" s="684"/>
      <c r="K19" s="684"/>
      <c r="L19" s="684"/>
    </row>
    <row r="20" spans="2:12">
      <c r="B20" s="11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2:12">
      <c r="B21" s="687" t="s">
        <v>601</v>
      </c>
      <c r="C21" s="687"/>
      <c r="D21" s="687"/>
      <c r="E21" s="687"/>
      <c r="F21" s="687"/>
      <c r="G21" s="687"/>
      <c r="H21" s="687"/>
      <c r="I21" s="687"/>
      <c r="J21" s="687"/>
      <c r="K21" s="687"/>
      <c r="L21" s="687"/>
    </row>
    <row r="22" spans="2:12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>
      <c r="B23" s="679" t="s">
        <v>353</v>
      </c>
      <c r="C23" s="680"/>
      <c r="D23" s="680"/>
      <c r="E23" s="680"/>
      <c r="F23" s="680"/>
      <c r="G23" s="680"/>
      <c r="H23" s="680"/>
      <c r="I23" s="680"/>
      <c r="J23" s="681"/>
    </row>
    <row r="24" spans="2:12" ht="27.75" customHeight="1">
      <c r="B24" s="27" t="s">
        <v>354</v>
      </c>
      <c r="C24" s="686" t="s">
        <v>350</v>
      </c>
      <c r="D24" s="686"/>
      <c r="E24" s="686" t="s">
        <v>60</v>
      </c>
      <c r="F24" s="686"/>
      <c r="G24" s="686" t="s">
        <v>61</v>
      </c>
      <c r="H24" s="686"/>
      <c r="I24" s="686" t="s">
        <v>62</v>
      </c>
      <c r="J24" s="686"/>
    </row>
    <row r="25" spans="2:12" ht="10.5" customHeight="1">
      <c r="B25" s="26">
        <v>1</v>
      </c>
      <c r="C25" s="684">
        <v>2</v>
      </c>
      <c r="D25" s="684"/>
      <c r="E25" s="684">
        <v>3</v>
      </c>
      <c r="F25" s="684"/>
      <c r="G25" s="684">
        <v>4</v>
      </c>
      <c r="H25" s="684"/>
      <c r="I25" s="684">
        <v>5</v>
      </c>
      <c r="J25" s="684"/>
    </row>
    <row r="26" spans="2:12">
      <c r="B26" s="26">
        <v>1</v>
      </c>
      <c r="C26" s="684"/>
      <c r="D26" s="684"/>
      <c r="E26" s="684"/>
      <c r="F26" s="684"/>
      <c r="G26" s="684"/>
      <c r="H26" s="684"/>
      <c r="I26" s="684"/>
      <c r="J26" s="684"/>
    </row>
    <row r="27" spans="2:12">
      <c r="B27" s="26">
        <v>2</v>
      </c>
      <c r="C27" s="684"/>
      <c r="D27" s="684"/>
      <c r="E27" s="684"/>
      <c r="F27" s="684"/>
      <c r="G27" s="684"/>
      <c r="H27" s="684"/>
      <c r="I27" s="684"/>
      <c r="J27" s="684"/>
    </row>
    <row r="28" spans="2:12">
      <c r="B28" s="26">
        <v>3</v>
      </c>
      <c r="C28" s="684"/>
      <c r="D28" s="684"/>
      <c r="E28" s="684"/>
      <c r="F28" s="684"/>
      <c r="G28" s="684"/>
      <c r="H28" s="684"/>
      <c r="I28" s="684"/>
      <c r="J28" s="684"/>
    </row>
    <row r="29" spans="2:12">
      <c r="B29" s="26">
        <v>4</v>
      </c>
      <c r="C29" s="686" t="s">
        <v>63</v>
      </c>
      <c r="D29" s="686"/>
      <c r="E29" s="684"/>
      <c r="F29" s="684"/>
      <c r="G29" s="684"/>
      <c r="H29" s="684"/>
      <c r="I29" s="684"/>
      <c r="J29" s="684"/>
    </row>
    <row r="30" spans="2:12">
      <c r="B30" s="679" t="s">
        <v>355</v>
      </c>
      <c r="C30" s="680"/>
      <c r="D30" s="680"/>
      <c r="E30" s="680"/>
      <c r="F30" s="680"/>
      <c r="G30" s="680"/>
      <c r="H30" s="680"/>
      <c r="I30" s="680"/>
      <c r="J30" s="681"/>
    </row>
    <row r="31" spans="2:12" ht="24.75" customHeight="1">
      <c r="B31" s="27" t="s">
        <v>354</v>
      </c>
      <c r="C31" s="686" t="s">
        <v>64</v>
      </c>
      <c r="D31" s="686"/>
      <c r="E31" s="686" t="s">
        <v>65</v>
      </c>
      <c r="F31" s="686"/>
      <c r="G31" s="686" t="s">
        <v>66</v>
      </c>
      <c r="H31" s="686"/>
      <c r="I31" s="686" t="s">
        <v>67</v>
      </c>
      <c r="J31" s="686"/>
    </row>
    <row r="32" spans="2:12">
      <c r="B32" s="26">
        <v>1</v>
      </c>
      <c r="C32" s="684"/>
      <c r="D32" s="684"/>
      <c r="E32" s="684"/>
      <c r="F32" s="684"/>
      <c r="G32" s="684"/>
      <c r="H32" s="684"/>
      <c r="I32" s="684"/>
      <c r="J32" s="684"/>
    </row>
    <row r="33" spans="2:16">
      <c r="B33" s="26">
        <v>2</v>
      </c>
      <c r="C33" s="684"/>
      <c r="D33" s="684"/>
      <c r="E33" s="684"/>
      <c r="F33" s="684"/>
      <c r="G33" s="684"/>
      <c r="H33" s="684"/>
      <c r="I33" s="684"/>
      <c r="J33" s="684"/>
    </row>
    <row r="34" spans="2:16">
      <c r="B34" s="26">
        <v>3</v>
      </c>
      <c r="C34" s="684"/>
      <c r="D34" s="684"/>
      <c r="E34" s="684"/>
      <c r="F34" s="684"/>
      <c r="G34" s="684"/>
      <c r="H34" s="684"/>
      <c r="I34" s="684"/>
      <c r="J34" s="684"/>
    </row>
    <row r="35" spans="2:16">
      <c r="B35" s="26">
        <v>4</v>
      </c>
      <c r="C35" s="686" t="s">
        <v>68</v>
      </c>
      <c r="D35" s="686"/>
      <c r="E35" s="684"/>
      <c r="F35" s="684"/>
      <c r="G35" s="684"/>
      <c r="H35" s="684"/>
      <c r="I35" s="684"/>
      <c r="J35" s="684"/>
    </row>
    <row r="36" spans="2:16" ht="12.75" customHeight="1">
      <c r="B36" s="679" t="s">
        <v>356</v>
      </c>
      <c r="C36" s="680"/>
      <c r="D36" s="681"/>
      <c r="E36" s="684"/>
      <c r="F36" s="684"/>
      <c r="G36" s="684"/>
      <c r="H36" s="684"/>
      <c r="I36" s="684"/>
      <c r="J36" s="684"/>
    </row>
    <row r="37" spans="2:16" ht="27" customHeight="1"/>
    <row r="38" spans="2:16">
      <c r="B38" s="687" t="s">
        <v>602</v>
      </c>
      <c r="C38" s="687"/>
      <c r="D38" s="687"/>
      <c r="E38" s="687"/>
      <c r="F38" s="687"/>
      <c r="G38" s="687"/>
      <c r="H38" s="687"/>
      <c r="I38" s="687"/>
      <c r="J38" s="687"/>
      <c r="K38" s="687"/>
    </row>
    <row r="40" spans="2:16" ht="21" customHeight="1">
      <c r="B40" s="688" t="s">
        <v>69</v>
      </c>
      <c r="C40" s="689"/>
      <c r="D40" s="689"/>
      <c r="E40" s="690"/>
      <c r="F40" s="688" t="s">
        <v>70</v>
      </c>
      <c r="G40" s="689"/>
      <c r="H40" s="690"/>
      <c r="I40" s="688" t="s">
        <v>71</v>
      </c>
      <c r="J40" s="689"/>
      <c r="K40" s="690"/>
    </row>
    <row r="41" spans="2:16">
      <c r="B41" s="683" t="s">
        <v>496</v>
      </c>
      <c r="C41" s="683"/>
      <c r="D41" s="683"/>
      <c r="E41" s="683"/>
      <c r="F41" s="682">
        <v>35416</v>
      </c>
      <c r="G41" s="682"/>
      <c r="H41" s="682"/>
      <c r="I41" s="683" t="s">
        <v>497</v>
      </c>
      <c r="J41" s="683"/>
      <c r="K41" s="683"/>
    </row>
    <row r="42" spans="2:16">
      <c r="B42" s="683" t="s">
        <v>502</v>
      </c>
      <c r="C42" s="683"/>
      <c r="D42" s="683"/>
      <c r="E42" s="683"/>
      <c r="F42" s="682">
        <v>1500</v>
      </c>
      <c r="G42" s="682"/>
      <c r="H42" s="682"/>
      <c r="I42" s="683" t="s">
        <v>498</v>
      </c>
      <c r="J42" s="683"/>
      <c r="K42" s="683"/>
    </row>
    <row r="43" spans="2:16">
      <c r="B43" s="683" t="s">
        <v>502</v>
      </c>
      <c r="C43" s="683"/>
      <c r="D43" s="683"/>
      <c r="E43" s="683"/>
      <c r="F43" s="682">
        <v>1355.16</v>
      </c>
      <c r="G43" s="682"/>
      <c r="H43" s="682"/>
      <c r="I43" s="683" t="s">
        <v>499</v>
      </c>
      <c r="J43" s="683"/>
      <c r="K43" s="683"/>
      <c r="N43" s="676"/>
      <c r="O43" s="677"/>
      <c r="P43" s="678"/>
    </row>
    <row r="44" spans="2:16">
      <c r="B44" s="683" t="s">
        <v>503</v>
      </c>
      <c r="C44" s="683"/>
      <c r="D44" s="683"/>
      <c r="E44" s="683"/>
      <c r="F44" s="682">
        <v>66</v>
      </c>
      <c r="G44" s="682"/>
      <c r="H44" s="682"/>
      <c r="I44" s="683" t="s">
        <v>500</v>
      </c>
      <c r="J44" s="683"/>
      <c r="K44" s="683"/>
    </row>
    <row r="45" spans="2:16">
      <c r="B45" s="679" t="s">
        <v>504</v>
      </c>
      <c r="C45" s="680"/>
      <c r="D45" s="680"/>
      <c r="E45" s="681"/>
      <c r="F45" s="682">
        <v>1750</v>
      </c>
      <c r="G45" s="682"/>
      <c r="H45" s="682"/>
      <c r="I45" s="683" t="s">
        <v>501</v>
      </c>
      <c r="J45" s="683"/>
      <c r="K45" s="683"/>
    </row>
    <row r="46" spans="2:16">
      <c r="B46" s="679" t="s">
        <v>505</v>
      </c>
      <c r="C46" s="680"/>
      <c r="D46" s="680"/>
      <c r="E46" s="681"/>
      <c r="F46" s="682">
        <v>1750</v>
      </c>
      <c r="G46" s="682"/>
      <c r="H46" s="682"/>
      <c r="I46" s="683" t="s">
        <v>501</v>
      </c>
      <c r="J46" s="683"/>
      <c r="K46" s="683"/>
    </row>
    <row r="47" spans="2:16">
      <c r="B47" s="679" t="s">
        <v>506</v>
      </c>
      <c r="C47" s="680"/>
      <c r="D47" s="680"/>
      <c r="E47" s="681"/>
      <c r="F47" s="682">
        <v>1750</v>
      </c>
      <c r="G47" s="682"/>
      <c r="H47" s="682"/>
      <c r="I47" s="683" t="s">
        <v>501</v>
      </c>
      <c r="J47" s="683"/>
      <c r="K47" s="683"/>
    </row>
    <row r="48" spans="2:16">
      <c r="B48" s="691"/>
      <c r="C48" s="692"/>
      <c r="D48" s="692"/>
      <c r="E48" s="693"/>
      <c r="F48" s="694"/>
      <c r="G48" s="695"/>
      <c r="H48" s="696"/>
      <c r="I48" s="691"/>
      <c r="J48" s="692"/>
      <c r="K48" s="693"/>
    </row>
    <row r="49" spans="2:12">
      <c r="B49" s="683"/>
      <c r="C49" s="683"/>
      <c r="D49" s="683"/>
      <c r="E49" s="683"/>
      <c r="F49" s="699"/>
      <c r="G49" s="699"/>
      <c r="H49" s="699"/>
      <c r="I49" s="683"/>
      <c r="J49" s="683"/>
      <c r="K49" s="683"/>
      <c r="L49" s="5"/>
    </row>
    <row r="50" spans="2:12">
      <c r="B50" s="683"/>
      <c r="C50" s="683"/>
      <c r="D50" s="683"/>
      <c r="E50" s="683"/>
      <c r="F50" s="699"/>
      <c r="G50" s="699"/>
      <c r="H50" s="699"/>
      <c r="I50" s="683"/>
      <c r="J50" s="683"/>
      <c r="K50" s="683"/>
    </row>
    <row r="51" spans="2:12">
      <c r="B51" s="697" t="s">
        <v>39</v>
      </c>
      <c r="C51" s="697"/>
      <c r="D51" s="697"/>
      <c r="E51" s="697"/>
      <c r="F51" s="698">
        <f>SUM(F41:H50)</f>
        <v>43587.16</v>
      </c>
      <c r="G51" s="698"/>
      <c r="H51" s="698"/>
      <c r="I51" s="684"/>
      <c r="J51" s="684"/>
      <c r="K51" s="684"/>
    </row>
    <row r="52" spans="2:1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2:1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2:12" ht="36.75" customHeight="1">
      <c r="B54" s="12"/>
      <c r="C54" s="12"/>
      <c r="D54" s="12"/>
      <c r="E54" s="12"/>
      <c r="F54" s="700" t="s">
        <v>358</v>
      </c>
      <c r="G54" s="700"/>
      <c r="H54" s="12"/>
      <c r="I54" s="12" t="s">
        <v>3</v>
      </c>
      <c r="J54" s="701" t="s">
        <v>359</v>
      </c>
      <c r="K54" s="701"/>
      <c r="L54" s="155"/>
    </row>
    <row r="55" spans="2:12" ht="22.5" customHeight="1">
      <c r="B55" s="181" t="s">
        <v>596</v>
      </c>
      <c r="C55" s="12"/>
      <c r="D55" s="12"/>
      <c r="E55" s="12"/>
      <c r="F55" s="464" t="s">
        <v>489</v>
      </c>
      <c r="G55" s="12"/>
      <c r="H55" s="12"/>
      <c r="I55" s="12"/>
      <c r="J55" s="181" t="s">
        <v>432</v>
      </c>
      <c r="K55" s="12"/>
      <c r="L55" s="12"/>
    </row>
    <row r="56" spans="2:12">
      <c r="B56" s="6"/>
      <c r="C56" s="6"/>
      <c r="D56" s="6"/>
      <c r="E56" s="6"/>
      <c r="G56" s="6"/>
      <c r="H56" s="6"/>
      <c r="I56" s="6"/>
      <c r="J56" s="6"/>
      <c r="K56" s="6"/>
      <c r="L56" s="6"/>
    </row>
    <row r="57" spans="2:12">
      <c r="B57" s="6"/>
      <c r="C57" s="6"/>
      <c r="D57" s="6"/>
      <c r="E57" s="6"/>
      <c r="F57" s="177"/>
      <c r="G57" s="177"/>
      <c r="H57" s="6"/>
      <c r="I57" s="6"/>
      <c r="J57" s="177"/>
      <c r="K57" s="177"/>
      <c r="L57" s="6"/>
    </row>
    <row r="58" spans="2:12">
      <c r="B58" s="6"/>
      <c r="C58" s="6"/>
      <c r="D58" s="6"/>
      <c r="E58" s="6"/>
      <c r="H58" s="6"/>
      <c r="I58" s="6"/>
      <c r="L58" s="6"/>
    </row>
    <row r="59" spans="2:1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2">
      <c r="B60" s="6"/>
      <c r="C60" s="6"/>
      <c r="D60" s="6"/>
      <c r="E60" s="6"/>
      <c r="F60" s="7"/>
      <c r="G60" s="7"/>
      <c r="H60" s="7"/>
      <c r="I60" s="29"/>
      <c r="J60" s="29"/>
      <c r="K60" s="29"/>
    </row>
    <row r="61" spans="2:12">
      <c r="C61" s="8"/>
    </row>
    <row r="63" spans="2:12">
      <c r="C63" s="601"/>
      <c r="D63" s="601"/>
      <c r="E63" s="601"/>
      <c r="F63" s="601"/>
    </row>
    <row r="64" spans="2:12">
      <c r="C64" s="601"/>
      <c r="D64" s="601"/>
      <c r="E64" s="601"/>
      <c r="F64" s="601"/>
    </row>
    <row r="65" spans="3:6">
      <c r="C65" s="601"/>
      <c r="D65" s="601"/>
      <c r="E65" s="601"/>
      <c r="F65" s="601"/>
    </row>
    <row r="97" spans="10:12">
      <c r="J97" s="9"/>
      <c r="K97" s="9"/>
    </row>
    <row r="98" spans="10:12">
      <c r="J98" s="9"/>
      <c r="K98" s="9"/>
    </row>
    <row r="99" spans="10:12">
      <c r="J99" s="10"/>
      <c r="K99" s="10"/>
      <c r="L99" s="9"/>
    </row>
    <row r="100" spans="10:12">
      <c r="L100" s="9"/>
    </row>
    <row r="101" spans="10:12" ht="21.75" customHeight="1">
      <c r="L101" s="10"/>
    </row>
  </sheetData>
  <mergeCells count="130">
    <mergeCell ref="E35:F35"/>
    <mergeCell ref="G35:H35"/>
    <mergeCell ref="I35:J35"/>
    <mergeCell ref="G34:H34"/>
    <mergeCell ref="I34:J34"/>
    <mergeCell ref="C63:F65"/>
    <mergeCell ref="I50:K50"/>
    <mergeCell ref="B51:E51"/>
    <mergeCell ref="F51:H51"/>
    <mergeCell ref="B50:E50"/>
    <mergeCell ref="F50:H50"/>
    <mergeCell ref="F54:G54"/>
    <mergeCell ref="I51:K51"/>
    <mergeCell ref="B49:E49"/>
    <mergeCell ref="F49:H49"/>
    <mergeCell ref="I49:K49"/>
    <mergeCell ref="J54:K54"/>
    <mergeCell ref="B47:E47"/>
    <mergeCell ref="B48:E48"/>
    <mergeCell ref="F47:H47"/>
    <mergeCell ref="F48:H48"/>
    <mergeCell ref="I47:K47"/>
    <mergeCell ref="I48:K48"/>
    <mergeCell ref="F41:H41"/>
    <mergeCell ref="I41:K41"/>
    <mergeCell ref="B42:E42"/>
    <mergeCell ref="F42:H42"/>
    <mergeCell ref="I42:K42"/>
    <mergeCell ref="B43:E43"/>
    <mergeCell ref="F43:H43"/>
    <mergeCell ref="I43:K43"/>
    <mergeCell ref="B46:E46"/>
    <mergeCell ref="F46:H46"/>
    <mergeCell ref="I46:K46"/>
    <mergeCell ref="B38:K38"/>
    <mergeCell ref="B40:E40"/>
    <mergeCell ref="F40:H40"/>
    <mergeCell ref="I40:K40"/>
    <mergeCell ref="B41:E41"/>
    <mergeCell ref="C31:D31"/>
    <mergeCell ref="E31:F31"/>
    <mergeCell ref="G31:H31"/>
    <mergeCell ref="I31:J31"/>
    <mergeCell ref="C32:D32"/>
    <mergeCell ref="E32:F32"/>
    <mergeCell ref="G32:H32"/>
    <mergeCell ref="I32:J32"/>
    <mergeCell ref="E36:F36"/>
    <mergeCell ref="G36:H36"/>
    <mergeCell ref="I36:J36"/>
    <mergeCell ref="B36:D36"/>
    <mergeCell ref="C33:D33"/>
    <mergeCell ref="E33:F33"/>
    <mergeCell ref="G33:H33"/>
    <mergeCell ref="I33:J33"/>
    <mergeCell ref="C34:D34"/>
    <mergeCell ref="E34:F34"/>
    <mergeCell ref="C35:D35"/>
    <mergeCell ref="C29:D29"/>
    <mergeCell ref="E29:F29"/>
    <mergeCell ref="G29:H29"/>
    <mergeCell ref="I29:J29"/>
    <mergeCell ref="B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G19:H19"/>
    <mergeCell ref="I19:J19"/>
    <mergeCell ref="B23:J23"/>
    <mergeCell ref="B21:L21"/>
    <mergeCell ref="E24:F24"/>
    <mergeCell ref="G24:H24"/>
    <mergeCell ref="I24:J24"/>
    <mergeCell ref="E28:F28"/>
    <mergeCell ref="G28:H28"/>
    <mergeCell ref="I28:J28"/>
    <mergeCell ref="B9:L9"/>
    <mergeCell ref="C14:D14"/>
    <mergeCell ref="E14:F14"/>
    <mergeCell ref="G14:H14"/>
    <mergeCell ref="I14:J14"/>
    <mergeCell ref="K14:L14"/>
    <mergeCell ref="B10:L10"/>
    <mergeCell ref="B12:L12"/>
    <mergeCell ref="B44:E44"/>
    <mergeCell ref="F44:H44"/>
    <mergeCell ref="I44:K44"/>
    <mergeCell ref="C18:D18"/>
    <mergeCell ref="E18:F18"/>
    <mergeCell ref="G18:H18"/>
    <mergeCell ref="I18:J18"/>
    <mergeCell ref="K18:L18"/>
    <mergeCell ref="K19:L19"/>
    <mergeCell ref="C24:D24"/>
    <mergeCell ref="C17:D17"/>
    <mergeCell ref="E17:F17"/>
    <mergeCell ref="G17:H17"/>
    <mergeCell ref="I25:J25"/>
    <mergeCell ref="C19:D19"/>
    <mergeCell ref="E19:F19"/>
    <mergeCell ref="N43:P43"/>
    <mergeCell ref="B2:F2"/>
    <mergeCell ref="B3:F3"/>
    <mergeCell ref="B4:F4"/>
    <mergeCell ref="B5:F5"/>
    <mergeCell ref="B6:F6"/>
    <mergeCell ref="B45:E45"/>
    <mergeCell ref="F45:H45"/>
    <mergeCell ref="I45:K45"/>
    <mergeCell ref="I17:J17"/>
    <mergeCell ref="G15:H15"/>
    <mergeCell ref="I15:J15"/>
    <mergeCell ref="K15:L15"/>
    <mergeCell ref="K17:L17"/>
    <mergeCell ref="E16:F16"/>
    <mergeCell ref="G16:H16"/>
    <mergeCell ref="I16:J16"/>
    <mergeCell ref="K16:L16"/>
    <mergeCell ref="E15:F15"/>
    <mergeCell ref="C16:D16"/>
    <mergeCell ref="C15:D15"/>
    <mergeCell ref="C25:D25"/>
    <mergeCell ref="E25:F25"/>
    <mergeCell ref="G25:H25"/>
  </mergeCells>
  <printOptions horizontalCentered="1"/>
  <pageMargins left="0.3" right="0.31496062992126" top="0.74803149606299202" bottom="0.92" header="0.27559055118110198" footer="0.31496062992126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00"/>
  </sheetPr>
  <dimension ref="A1:F86"/>
  <sheetViews>
    <sheetView view="pageBreakPreview" zoomScaleSheetLayoutView="100" workbookViewId="0">
      <selection activeCell="F64" sqref="F64"/>
    </sheetView>
  </sheetViews>
  <sheetFormatPr defaultRowHeight="12.75"/>
  <cols>
    <col min="1" max="1" width="9.7109375" style="42" customWidth="1"/>
    <col min="2" max="2" width="59.85546875" style="41" customWidth="1"/>
    <col min="3" max="3" width="5.85546875" style="42" customWidth="1"/>
    <col min="4" max="4" width="11.5703125" style="306" customWidth="1"/>
    <col min="5" max="5" width="12" style="306" customWidth="1"/>
    <col min="6" max="6" width="9.85546875" style="41" bestFit="1" customWidth="1"/>
    <col min="7" max="16384" width="9.140625" style="41"/>
  </cols>
  <sheetData>
    <row r="1" spans="1:6">
      <c r="A1" s="475" t="s">
        <v>491</v>
      </c>
      <c r="B1" s="475"/>
      <c r="C1" s="475"/>
      <c r="D1" s="475"/>
      <c r="E1" s="476"/>
    </row>
    <row r="2" spans="1:6">
      <c r="A2" s="569" t="s">
        <v>492</v>
      </c>
      <c r="B2" s="569"/>
      <c r="C2" s="569"/>
      <c r="D2" s="569"/>
      <c r="E2" s="569"/>
    </row>
    <row r="3" spans="1:6">
      <c r="A3" s="569" t="s">
        <v>401</v>
      </c>
      <c r="B3" s="569"/>
      <c r="C3" s="569"/>
      <c r="D3" s="569"/>
      <c r="E3" s="569"/>
    </row>
    <row r="4" spans="1:6">
      <c r="A4" s="569" t="s">
        <v>493</v>
      </c>
      <c r="B4" s="569"/>
      <c r="C4" s="569"/>
      <c r="D4" s="569"/>
      <c r="E4" s="569"/>
    </row>
    <row r="5" spans="1:6">
      <c r="A5" s="569" t="s">
        <v>494</v>
      </c>
      <c r="B5" s="569"/>
      <c r="C5" s="569"/>
      <c r="D5" s="569"/>
      <c r="E5" s="569"/>
    </row>
    <row r="6" spans="1:6">
      <c r="A6" s="569" t="s">
        <v>495</v>
      </c>
      <c r="B6" s="569"/>
      <c r="C6" s="569"/>
      <c r="D6" s="569"/>
      <c r="E6" s="569"/>
    </row>
    <row r="7" spans="1:6">
      <c r="A7" s="1"/>
    </row>
    <row r="8" spans="1:6">
      <c r="A8" s="1"/>
      <c r="B8" s="43" t="s">
        <v>117</v>
      </c>
    </row>
    <row r="9" spans="1:6">
      <c r="A9" s="1"/>
      <c r="B9" s="44" t="s">
        <v>118</v>
      </c>
    </row>
    <row r="10" spans="1:6">
      <c r="B10" s="180" t="s">
        <v>586</v>
      </c>
    </row>
    <row r="12" spans="1:6" ht="39.75" customHeight="1">
      <c r="A12" s="45" t="s">
        <v>119</v>
      </c>
      <c r="B12" s="45" t="s">
        <v>120</v>
      </c>
      <c r="C12" s="45" t="s">
        <v>0</v>
      </c>
      <c r="D12" s="412" t="s">
        <v>102</v>
      </c>
      <c r="E12" s="412" t="s">
        <v>588</v>
      </c>
    </row>
    <row r="13" spans="1:6">
      <c r="A13" s="46">
        <v>1</v>
      </c>
      <c r="B13" s="46">
        <v>2</v>
      </c>
      <c r="C13" s="46">
        <v>3</v>
      </c>
      <c r="D13" s="413">
        <v>4</v>
      </c>
      <c r="E13" s="413">
        <v>5</v>
      </c>
    </row>
    <row r="14" spans="1:6" s="144" customFormat="1">
      <c r="A14" s="141"/>
      <c r="B14" s="142" t="s">
        <v>318</v>
      </c>
      <c r="C14" s="143" t="s">
        <v>121</v>
      </c>
      <c r="D14" s="414">
        <f>D15+D16+D22+D29+D30</f>
        <v>4912660</v>
      </c>
      <c r="E14" s="414">
        <v>4082106.92</v>
      </c>
      <c r="F14" s="147"/>
    </row>
    <row r="15" spans="1:6">
      <c r="A15" s="46" t="s">
        <v>122</v>
      </c>
      <c r="B15" s="47" t="s">
        <v>123</v>
      </c>
      <c r="C15" s="48" t="s">
        <v>124</v>
      </c>
      <c r="D15" s="415">
        <v>21146</v>
      </c>
      <c r="E15" s="416">
        <v>6327</v>
      </c>
    </row>
    <row r="16" spans="1:6" s="144" customFormat="1">
      <c r="A16" s="141"/>
      <c r="B16" s="142" t="s">
        <v>363</v>
      </c>
      <c r="C16" s="143" t="s">
        <v>125</v>
      </c>
      <c r="D16" s="414">
        <f>SUM(D17:D18)</f>
        <v>3823275</v>
      </c>
      <c r="E16" s="414">
        <v>3972961</v>
      </c>
    </row>
    <row r="17" spans="1:5">
      <c r="A17" s="46" t="s">
        <v>126</v>
      </c>
      <c r="B17" s="49" t="s">
        <v>127</v>
      </c>
      <c r="C17" s="48" t="s">
        <v>128</v>
      </c>
      <c r="D17" s="415">
        <v>1309014</v>
      </c>
      <c r="E17" s="416">
        <v>1437202</v>
      </c>
    </row>
    <row r="18" spans="1:5">
      <c r="A18" s="46" t="s">
        <v>129</v>
      </c>
      <c r="B18" s="49" t="s">
        <v>130</v>
      </c>
      <c r="C18" s="50" t="s">
        <v>131</v>
      </c>
      <c r="D18" s="415">
        <v>2514261</v>
      </c>
      <c r="E18" s="416">
        <v>2535759</v>
      </c>
    </row>
    <row r="19" spans="1:5">
      <c r="A19" s="46" t="s">
        <v>132</v>
      </c>
      <c r="B19" s="49" t="s">
        <v>133</v>
      </c>
      <c r="C19" s="50" t="s">
        <v>134</v>
      </c>
      <c r="D19" s="415"/>
      <c r="E19" s="416"/>
    </row>
    <row r="20" spans="1:5">
      <c r="A20" s="46" t="s">
        <v>135</v>
      </c>
      <c r="B20" s="49" t="s">
        <v>136</v>
      </c>
      <c r="C20" s="50" t="s">
        <v>137</v>
      </c>
      <c r="D20" s="415"/>
      <c r="E20" s="416"/>
    </row>
    <row r="21" spans="1:5">
      <c r="A21" s="46">
        <v>240</v>
      </c>
      <c r="B21" s="49" t="s">
        <v>457</v>
      </c>
      <c r="C21" s="50" t="s">
        <v>138</v>
      </c>
      <c r="D21" s="415"/>
      <c r="E21" s="416"/>
    </row>
    <row r="22" spans="1:5" s="144" customFormat="1">
      <c r="A22" s="141"/>
      <c r="B22" s="142" t="s">
        <v>398</v>
      </c>
      <c r="C22" s="145" t="s">
        <v>139</v>
      </c>
      <c r="D22" s="414">
        <f>SUM(D23:D28)</f>
        <v>1068239</v>
      </c>
      <c r="E22" s="414">
        <v>102818.92000000001</v>
      </c>
    </row>
    <row r="23" spans="1:5">
      <c r="A23" s="46">
        <v>300</v>
      </c>
      <c r="B23" s="49" t="s">
        <v>141</v>
      </c>
      <c r="C23" s="50" t="s">
        <v>140</v>
      </c>
      <c r="D23" s="415"/>
      <c r="E23" s="416"/>
    </row>
    <row r="24" spans="1:5">
      <c r="A24" s="46">
        <v>301</v>
      </c>
      <c r="B24" s="49" t="s">
        <v>144</v>
      </c>
      <c r="C24" s="50" t="s">
        <v>142</v>
      </c>
      <c r="D24" s="415"/>
      <c r="E24" s="416"/>
    </row>
    <row r="25" spans="1:5">
      <c r="A25" s="46">
        <v>302</v>
      </c>
      <c r="B25" s="49" t="s">
        <v>146</v>
      </c>
      <c r="C25" s="50" t="s">
        <v>143</v>
      </c>
      <c r="D25" s="415"/>
      <c r="E25" s="415">
        <v>45256.33</v>
      </c>
    </row>
    <row r="26" spans="1:5">
      <c r="A26" s="46">
        <v>303</v>
      </c>
      <c r="B26" s="49" t="s">
        <v>148</v>
      </c>
      <c r="C26" s="50" t="s">
        <v>145</v>
      </c>
      <c r="D26" s="415"/>
      <c r="E26" s="415"/>
    </row>
    <row r="27" spans="1:5">
      <c r="A27" s="46">
        <v>309</v>
      </c>
      <c r="B27" s="49" t="s">
        <v>150</v>
      </c>
      <c r="C27" s="50" t="s">
        <v>147</v>
      </c>
      <c r="D27" s="415">
        <v>1052568</v>
      </c>
      <c r="E27" s="415">
        <v>15520.76</v>
      </c>
    </row>
    <row r="28" spans="1:5">
      <c r="A28" s="46" t="s">
        <v>152</v>
      </c>
      <c r="B28" s="49" t="s">
        <v>153</v>
      </c>
      <c r="C28" s="50" t="s">
        <v>149</v>
      </c>
      <c r="D28" s="415">
        <v>15671</v>
      </c>
      <c r="E28" s="415">
        <v>42041.83</v>
      </c>
    </row>
    <row r="29" spans="1:5">
      <c r="A29" s="46">
        <v>320</v>
      </c>
      <c r="B29" s="47" t="s">
        <v>155</v>
      </c>
      <c r="C29" s="50" t="s">
        <v>151</v>
      </c>
      <c r="D29" s="415"/>
      <c r="E29" s="416"/>
    </row>
    <row r="30" spans="1:5">
      <c r="A30" s="46">
        <v>33</v>
      </c>
      <c r="B30" s="47" t="s">
        <v>157</v>
      </c>
      <c r="C30" s="50" t="s">
        <v>154</v>
      </c>
      <c r="D30" s="415"/>
      <c r="E30" s="416"/>
    </row>
    <row r="31" spans="1:5" s="469" customFormat="1">
      <c r="A31" s="466"/>
      <c r="B31" s="467" t="s">
        <v>458</v>
      </c>
      <c r="C31" s="468" t="s">
        <v>156</v>
      </c>
      <c r="D31" s="414">
        <f>D32+D36+D42+D45+D48+D51+D52+D53+D54</f>
        <v>100746</v>
      </c>
      <c r="E31" s="414">
        <v>133647.5</v>
      </c>
    </row>
    <row r="32" spans="1:5">
      <c r="A32" s="46">
        <v>40</v>
      </c>
      <c r="B32" s="47" t="s">
        <v>364</v>
      </c>
      <c r="C32" s="50" t="s">
        <v>158</v>
      </c>
      <c r="D32" s="415">
        <f>SUM(D33:D35)</f>
        <v>0</v>
      </c>
      <c r="E32" s="417">
        <v>0</v>
      </c>
    </row>
    <row r="33" spans="1:5">
      <c r="A33" s="46" t="s">
        <v>161</v>
      </c>
      <c r="B33" s="49" t="s">
        <v>162</v>
      </c>
      <c r="C33" s="50" t="s">
        <v>159</v>
      </c>
      <c r="D33" s="415"/>
      <c r="E33" s="416"/>
    </row>
    <row r="34" spans="1:5">
      <c r="A34" s="46">
        <v>402</v>
      </c>
      <c r="B34" s="49" t="s">
        <v>365</v>
      </c>
      <c r="C34" s="50" t="s">
        <v>160</v>
      </c>
      <c r="D34" s="415"/>
      <c r="E34" s="416"/>
    </row>
    <row r="35" spans="1:5">
      <c r="A35" s="46">
        <v>403</v>
      </c>
      <c r="B35" s="49" t="s">
        <v>366</v>
      </c>
      <c r="C35" s="50" t="s">
        <v>163</v>
      </c>
      <c r="D35" s="415"/>
      <c r="E35" s="416"/>
    </row>
    <row r="36" spans="1:5" s="144" customFormat="1">
      <c r="A36" s="141">
        <v>41</v>
      </c>
      <c r="B36" s="142" t="s">
        <v>399</v>
      </c>
      <c r="C36" s="145" t="s">
        <v>164</v>
      </c>
      <c r="D36" s="414">
        <f>SUM(D37:D41)</f>
        <v>14410</v>
      </c>
      <c r="E36" s="414">
        <v>20131.5</v>
      </c>
    </row>
    <row r="37" spans="1:5">
      <c r="A37" s="46">
        <v>410</v>
      </c>
      <c r="B37" s="49" t="s">
        <v>167</v>
      </c>
      <c r="C37" s="50" t="s">
        <v>165</v>
      </c>
      <c r="D37" s="415"/>
      <c r="E37" s="417">
        <v>857.8</v>
      </c>
    </row>
    <row r="38" spans="1:5">
      <c r="A38" s="46">
        <v>413</v>
      </c>
      <c r="B38" s="49" t="s">
        <v>319</v>
      </c>
      <c r="C38" s="50" t="s">
        <v>166</v>
      </c>
      <c r="D38" s="415"/>
      <c r="E38" s="416"/>
    </row>
    <row r="39" spans="1:5">
      <c r="A39" s="46">
        <v>414</v>
      </c>
      <c r="B39" s="49" t="s">
        <v>367</v>
      </c>
      <c r="C39" s="50" t="s">
        <v>168</v>
      </c>
      <c r="D39" s="415"/>
      <c r="E39" s="416"/>
    </row>
    <row r="40" spans="1:5">
      <c r="A40" s="46">
        <v>415</v>
      </c>
      <c r="B40" s="49" t="s">
        <v>368</v>
      </c>
      <c r="C40" s="50" t="s">
        <v>169</v>
      </c>
      <c r="D40" s="415"/>
      <c r="E40" s="416"/>
    </row>
    <row r="41" spans="1:5" ht="25.5">
      <c r="A41" s="51" t="s">
        <v>369</v>
      </c>
      <c r="B41" s="52" t="s">
        <v>370</v>
      </c>
      <c r="C41" s="53" t="s">
        <v>170</v>
      </c>
      <c r="D41" s="415">
        <f>13703+707</f>
        <v>14410</v>
      </c>
      <c r="E41" s="416">
        <v>19273.7</v>
      </c>
    </row>
    <row r="42" spans="1:5" s="144" customFormat="1">
      <c r="A42" s="146">
        <v>42</v>
      </c>
      <c r="B42" s="142" t="s">
        <v>320</v>
      </c>
      <c r="C42" s="145" t="s">
        <v>171</v>
      </c>
      <c r="D42" s="414">
        <f>SUM(D43:D44)</f>
        <v>11745</v>
      </c>
      <c r="E42" s="414">
        <v>38926</v>
      </c>
    </row>
    <row r="43" spans="1:5" ht="38.25">
      <c r="A43" s="51" t="s">
        <v>459</v>
      </c>
      <c r="B43" s="49" t="s">
        <v>371</v>
      </c>
      <c r="C43" s="50" t="s">
        <v>172</v>
      </c>
      <c r="D43" s="415">
        <v>11745</v>
      </c>
      <c r="E43" s="416">
        <v>38926</v>
      </c>
    </row>
    <row r="44" spans="1:5">
      <c r="A44" s="51">
        <v>422</v>
      </c>
      <c r="B44" s="49" t="s">
        <v>321</v>
      </c>
      <c r="C44" s="50" t="s">
        <v>173</v>
      </c>
      <c r="D44" s="415"/>
      <c r="E44" s="416"/>
    </row>
    <row r="45" spans="1:5">
      <c r="A45" s="51">
        <v>43</v>
      </c>
      <c r="B45" s="47" t="s">
        <v>322</v>
      </c>
      <c r="C45" s="50" t="s">
        <v>175</v>
      </c>
      <c r="D45" s="415">
        <f>SUM(D46:D47)</f>
        <v>0</v>
      </c>
      <c r="E45" s="416">
        <v>0</v>
      </c>
    </row>
    <row r="46" spans="1:5">
      <c r="A46" s="51">
        <v>430</v>
      </c>
      <c r="B46" s="49" t="s">
        <v>174</v>
      </c>
      <c r="C46" s="50" t="s">
        <v>178</v>
      </c>
      <c r="D46" s="415"/>
      <c r="E46" s="416"/>
    </row>
    <row r="47" spans="1:5">
      <c r="A47" s="51" t="s">
        <v>176</v>
      </c>
      <c r="B47" s="49" t="s">
        <v>177</v>
      </c>
      <c r="C47" s="50" t="s">
        <v>179</v>
      </c>
      <c r="D47" s="415"/>
      <c r="E47" s="416"/>
    </row>
    <row r="48" spans="1:5">
      <c r="A48" s="51">
        <v>44</v>
      </c>
      <c r="B48" s="47" t="s">
        <v>460</v>
      </c>
      <c r="C48" s="50" t="s">
        <v>182</v>
      </c>
      <c r="D48" s="415">
        <f>SUM(D49:D50)</f>
        <v>0</v>
      </c>
      <c r="E48" s="416">
        <v>0</v>
      </c>
    </row>
    <row r="49" spans="1:6">
      <c r="A49" s="51" t="s">
        <v>180</v>
      </c>
      <c r="B49" s="49" t="s">
        <v>181</v>
      </c>
      <c r="C49" s="50" t="s">
        <v>184</v>
      </c>
      <c r="D49" s="415"/>
      <c r="E49" s="416"/>
    </row>
    <row r="50" spans="1:6">
      <c r="A50" s="51">
        <v>449</v>
      </c>
      <c r="B50" s="49" t="s">
        <v>183</v>
      </c>
      <c r="C50" s="50" t="s">
        <v>186</v>
      </c>
      <c r="D50" s="415"/>
      <c r="E50" s="416"/>
    </row>
    <row r="51" spans="1:6">
      <c r="A51" s="51">
        <v>450</v>
      </c>
      <c r="B51" s="47" t="s">
        <v>185</v>
      </c>
      <c r="C51" s="50" t="s">
        <v>188</v>
      </c>
      <c r="D51" s="415">
        <v>3448</v>
      </c>
      <c r="E51" s="416">
        <v>3447</v>
      </c>
    </row>
    <row r="52" spans="1:6">
      <c r="A52" s="51">
        <v>460</v>
      </c>
      <c r="B52" s="47" t="s">
        <v>187</v>
      </c>
      <c r="C52" s="50" t="s">
        <v>190</v>
      </c>
      <c r="D52" s="415"/>
      <c r="E52" s="416"/>
    </row>
    <row r="53" spans="1:6">
      <c r="A53" s="51">
        <v>47</v>
      </c>
      <c r="B53" s="47" t="s">
        <v>189</v>
      </c>
      <c r="C53" s="50" t="s">
        <v>191</v>
      </c>
      <c r="D53" s="415">
        <v>71143</v>
      </c>
      <c r="E53" s="416">
        <v>71143</v>
      </c>
    </row>
    <row r="54" spans="1:6">
      <c r="A54" s="51">
        <v>48</v>
      </c>
      <c r="B54" s="47" t="s">
        <v>461</v>
      </c>
      <c r="C54" s="50" t="s">
        <v>192</v>
      </c>
      <c r="D54" s="415"/>
      <c r="E54" s="416"/>
    </row>
    <row r="55" spans="1:6" s="144" customFormat="1">
      <c r="A55" s="146"/>
      <c r="B55" s="142" t="s">
        <v>323</v>
      </c>
      <c r="C55" s="145" t="s">
        <v>193</v>
      </c>
      <c r="D55" s="414">
        <f>D14-D31</f>
        <v>4811914</v>
      </c>
      <c r="E55" s="414">
        <v>3948459.42</v>
      </c>
      <c r="F55" s="147"/>
    </row>
    <row r="56" spans="1:6" s="144" customFormat="1">
      <c r="A56" s="146"/>
      <c r="B56" s="142" t="s">
        <v>420</v>
      </c>
      <c r="C56" s="145" t="s">
        <v>195</v>
      </c>
      <c r="D56" s="414">
        <f>D57+D61+D64+D68+D69-D72+D75</f>
        <v>4811914</v>
      </c>
      <c r="E56" s="414">
        <v>3948459.3700000048</v>
      </c>
      <c r="F56" s="147">
        <f>+D55-D56</f>
        <v>0</v>
      </c>
    </row>
    <row r="57" spans="1:6" s="144" customFormat="1">
      <c r="A57" s="146">
        <v>51</v>
      </c>
      <c r="B57" s="142" t="s">
        <v>324</v>
      </c>
      <c r="C57" s="145" t="s">
        <v>197</v>
      </c>
      <c r="D57" s="414">
        <f>SUM(D58:D59)</f>
        <v>118176000</v>
      </c>
      <c r="E57" s="414">
        <v>118176000</v>
      </c>
      <c r="F57" s="147"/>
    </row>
    <row r="58" spans="1:6">
      <c r="A58" s="51">
        <v>510</v>
      </c>
      <c r="B58" s="49" t="s">
        <v>194</v>
      </c>
      <c r="C58" s="145" t="s">
        <v>198</v>
      </c>
      <c r="D58" s="415">
        <v>118176000</v>
      </c>
      <c r="E58" s="415">
        <v>118176000</v>
      </c>
    </row>
    <row r="59" spans="1:6">
      <c r="A59" s="51">
        <v>512</v>
      </c>
      <c r="B59" s="49" t="s">
        <v>196</v>
      </c>
      <c r="C59" s="145" t="s">
        <v>200</v>
      </c>
      <c r="D59" s="415"/>
      <c r="E59" s="416"/>
    </row>
    <row r="60" spans="1:6">
      <c r="A60" s="51">
        <v>513</v>
      </c>
      <c r="B60" s="49" t="s">
        <v>463</v>
      </c>
      <c r="C60" s="145" t="s">
        <v>202</v>
      </c>
      <c r="D60" s="415"/>
      <c r="E60" s="416"/>
    </row>
    <row r="61" spans="1:6" s="144" customFormat="1">
      <c r="A61" s="146">
        <v>52</v>
      </c>
      <c r="B61" s="142" t="s">
        <v>325</v>
      </c>
      <c r="C61" s="145" t="s">
        <v>203</v>
      </c>
      <c r="D61" s="414">
        <f>SUM(D62:D63)</f>
        <v>166200</v>
      </c>
      <c r="E61" s="414">
        <v>166200</v>
      </c>
    </row>
    <row r="62" spans="1:6">
      <c r="A62" s="51">
        <v>520</v>
      </c>
      <c r="B62" s="49" t="s">
        <v>199</v>
      </c>
      <c r="C62" s="145" t="s">
        <v>205</v>
      </c>
      <c r="D62" s="415">
        <v>166200</v>
      </c>
      <c r="E62" s="415">
        <v>166200</v>
      </c>
    </row>
    <row r="63" spans="1:6">
      <c r="A63" s="51">
        <v>521</v>
      </c>
      <c r="B63" s="49" t="s">
        <v>201</v>
      </c>
      <c r="C63" s="145" t="s">
        <v>207</v>
      </c>
      <c r="D63" s="415"/>
      <c r="E63" s="416"/>
    </row>
    <row r="64" spans="1:6" s="144" customFormat="1">
      <c r="A64" s="146">
        <v>53</v>
      </c>
      <c r="B64" s="142" t="s">
        <v>326</v>
      </c>
      <c r="C64" s="145" t="s">
        <v>208</v>
      </c>
      <c r="D64" s="414">
        <f>SUM(D65:D67)</f>
        <v>-22351387</v>
      </c>
      <c r="E64" s="414">
        <v>-22329889</v>
      </c>
      <c r="F64" s="147"/>
    </row>
    <row r="65" spans="1:5" ht="25.5">
      <c r="A65" s="51">
        <v>530</v>
      </c>
      <c r="B65" s="54" t="s">
        <v>204</v>
      </c>
      <c r="C65" s="145" t="s">
        <v>210</v>
      </c>
      <c r="D65" s="415">
        <v>-22351387</v>
      </c>
      <c r="E65" s="415">
        <v>-22329889</v>
      </c>
    </row>
    <row r="66" spans="1:5">
      <c r="A66" s="51">
        <v>531</v>
      </c>
      <c r="B66" s="54" t="s">
        <v>206</v>
      </c>
      <c r="C66" s="145" t="s">
        <v>212</v>
      </c>
      <c r="D66" s="415"/>
      <c r="E66" s="416"/>
    </row>
    <row r="67" spans="1:5">
      <c r="A67" s="51">
        <v>532</v>
      </c>
      <c r="B67" s="54" t="s">
        <v>209</v>
      </c>
      <c r="C67" s="145" t="s">
        <v>213</v>
      </c>
      <c r="D67" s="415"/>
      <c r="E67" s="415"/>
    </row>
    <row r="68" spans="1:5">
      <c r="A68" s="51">
        <v>54</v>
      </c>
      <c r="B68" s="55" t="s">
        <v>211</v>
      </c>
      <c r="C68" s="145" t="s">
        <v>215</v>
      </c>
      <c r="D68" s="415"/>
      <c r="E68" s="416"/>
    </row>
    <row r="69" spans="1:5">
      <c r="A69" s="51">
        <v>55</v>
      </c>
      <c r="B69" s="55" t="s">
        <v>465</v>
      </c>
      <c r="C69" s="145" t="s">
        <v>217</v>
      </c>
      <c r="D69" s="557">
        <f>+D70+D71</f>
        <v>1013142</v>
      </c>
      <c r="E69" s="416"/>
    </row>
    <row r="70" spans="1:5">
      <c r="A70" s="51">
        <v>550</v>
      </c>
      <c r="B70" s="54" t="s">
        <v>214</v>
      </c>
      <c r="C70" s="145" t="s">
        <v>218</v>
      </c>
      <c r="D70" s="415"/>
      <c r="E70" s="416"/>
    </row>
    <row r="71" spans="1:5">
      <c r="A71" s="51">
        <v>551</v>
      </c>
      <c r="B71" s="54" t="s">
        <v>216</v>
      </c>
      <c r="C71" s="145" t="s">
        <v>220</v>
      </c>
      <c r="D71" s="415">
        <v>1013142</v>
      </c>
      <c r="E71" s="416"/>
    </row>
    <row r="72" spans="1:5" s="144" customFormat="1">
      <c r="A72" s="146">
        <v>56</v>
      </c>
      <c r="B72" s="148" t="s">
        <v>466</v>
      </c>
      <c r="C72" s="145" t="s">
        <v>222</v>
      </c>
      <c r="D72" s="414">
        <f>SUM(D73:D74)</f>
        <v>86064338</v>
      </c>
      <c r="E72" s="414">
        <v>86064337.629999995</v>
      </c>
    </row>
    <row r="73" spans="1:5">
      <c r="A73" s="51">
        <v>560</v>
      </c>
      <c r="B73" s="54" t="s">
        <v>219</v>
      </c>
      <c r="C73" s="145" t="s">
        <v>223</v>
      </c>
      <c r="D73" s="415">
        <v>86064338</v>
      </c>
      <c r="E73" s="415">
        <v>84788038.849999994</v>
      </c>
    </row>
    <row r="74" spans="1:5">
      <c r="A74" s="51">
        <v>561</v>
      </c>
      <c r="B74" s="54" t="s">
        <v>221</v>
      </c>
      <c r="C74" s="145" t="s">
        <v>224</v>
      </c>
      <c r="D74" s="415"/>
      <c r="E74" s="415">
        <v>1276298.78</v>
      </c>
    </row>
    <row r="75" spans="1:5" s="144" customFormat="1">
      <c r="A75" s="146">
        <v>57</v>
      </c>
      <c r="B75" s="148" t="s">
        <v>467</v>
      </c>
      <c r="C75" s="145" t="s">
        <v>225</v>
      </c>
      <c r="D75" s="414">
        <f>SUM(D76:D77)</f>
        <v>-6127703</v>
      </c>
      <c r="E75" s="414">
        <v>-5999514</v>
      </c>
    </row>
    <row r="76" spans="1:5" ht="25.5">
      <c r="A76" s="46">
        <v>570</v>
      </c>
      <c r="B76" s="54" t="s">
        <v>372</v>
      </c>
      <c r="C76" s="145" t="s">
        <v>227</v>
      </c>
      <c r="D76" s="415">
        <f>2662679+119462</f>
        <v>2782141</v>
      </c>
      <c r="E76" s="415">
        <v>2662679</v>
      </c>
    </row>
    <row r="77" spans="1:5" ht="25.5">
      <c r="A77" s="46">
        <v>571</v>
      </c>
      <c r="B77" s="54" t="s">
        <v>373</v>
      </c>
      <c r="C77" s="145" t="s">
        <v>228</v>
      </c>
      <c r="D77" s="415">
        <f>+-8662193-247651</f>
        <v>-8909844</v>
      </c>
      <c r="E77" s="415">
        <v>-8662193</v>
      </c>
    </row>
    <row r="78" spans="1:5">
      <c r="A78" s="56"/>
      <c r="B78" s="55" t="s">
        <v>226</v>
      </c>
      <c r="C78" s="145" t="s">
        <v>229</v>
      </c>
      <c r="D78" s="447">
        <v>1969600</v>
      </c>
      <c r="E78" s="447">
        <v>1969600</v>
      </c>
    </row>
    <row r="79" spans="1:5" s="144" customFormat="1">
      <c r="A79" s="149"/>
      <c r="B79" s="148" t="s">
        <v>468</v>
      </c>
      <c r="C79" s="145" t="s">
        <v>231</v>
      </c>
      <c r="D79" s="418">
        <f>D55/D78</f>
        <v>2.4430919983753046</v>
      </c>
      <c r="E79" s="418">
        <v>2.004701167749797</v>
      </c>
    </row>
    <row r="80" spans="1:5" ht="27" customHeight="1">
      <c r="A80" s="56"/>
      <c r="B80" s="55" t="s">
        <v>389</v>
      </c>
      <c r="C80" s="145" t="s">
        <v>462</v>
      </c>
      <c r="D80" s="415"/>
      <c r="E80" s="417"/>
    </row>
    <row r="81" spans="1:6">
      <c r="A81" s="56"/>
      <c r="B81" s="54" t="s">
        <v>230</v>
      </c>
      <c r="C81" s="145" t="s">
        <v>464</v>
      </c>
      <c r="D81" s="415"/>
      <c r="E81" s="416"/>
    </row>
    <row r="82" spans="1:6">
      <c r="B82" s="42"/>
      <c r="D82" s="404"/>
    </row>
    <row r="83" spans="1:6" ht="42" customHeight="1">
      <c r="A83" s="150"/>
      <c r="B83" s="171" t="s">
        <v>3</v>
      </c>
      <c r="D83" s="572"/>
      <c r="E83" s="572"/>
      <c r="F83" s="25"/>
    </row>
    <row r="84" spans="1:6" ht="33" customHeight="1">
      <c r="A84" s="150" t="s">
        <v>587</v>
      </c>
      <c r="B84" s="139"/>
      <c r="C84" s="57"/>
      <c r="D84" s="384" t="s">
        <v>432</v>
      </c>
      <c r="E84" s="387"/>
    </row>
    <row r="85" spans="1:6">
      <c r="E85" s="304"/>
    </row>
    <row r="86" spans="1:6">
      <c r="B86" s="41" t="s">
        <v>425</v>
      </c>
      <c r="C86" s="168"/>
      <c r="D86" s="419"/>
      <c r="E86" s="419"/>
    </row>
  </sheetData>
  <mergeCells count="6">
    <mergeCell ref="D83:E83"/>
    <mergeCell ref="A2:E2"/>
    <mergeCell ref="A3:E3"/>
    <mergeCell ref="A4:E4"/>
    <mergeCell ref="A5:E5"/>
    <mergeCell ref="A6:E6"/>
  </mergeCells>
  <pageMargins left="0.71" right="0.66" top="1" bottom="1" header="0.5" footer="0.5"/>
  <pageSetup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</sheetPr>
  <dimension ref="A1:G89"/>
  <sheetViews>
    <sheetView tabSelected="1" view="pageBreakPreview" topLeftCell="A6" zoomScaleSheetLayoutView="100" workbookViewId="0">
      <selection activeCell="D65" sqref="D65"/>
    </sheetView>
  </sheetViews>
  <sheetFormatPr defaultRowHeight="12.75"/>
  <cols>
    <col min="1" max="1" width="9.42578125" style="31" customWidth="1"/>
    <col min="2" max="2" width="53.140625" style="30" customWidth="1"/>
    <col min="3" max="3" width="5.5703125" style="30" customWidth="1"/>
    <col min="4" max="4" width="9.5703125" style="306" customWidth="1"/>
    <col min="5" max="5" width="11.42578125" style="306" customWidth="1"/>
    <col min="6" max="16384" width="9.140625" style="32"/>
  </cols>
  <sheetData>
    <row r="1" spans="1:7">
      <c r="A1" s="475" t="s">
        <v>491</v>
      </c>
      <c r="B1" s="475"/>
      <c r="C1" s="475"/>
      <c r="D1" s="475"/>
      <c r="E1" s="476"/>
    </row>
    <row r="2" spans="1:7">
      <c r="A2" s="569" t="s">
        <v>492</v>
      </c>
      <c r="B2" s="569"/>
      <c r="C2" s="569"/>
      <c r="D2" s="569"/>
      <c r="E2" s="569"/>
    </row>
    <row r="3" spans="1:7">
      <c r="A3" s="569" t="s">
        <v>401</v>
      </c>
      <c r="B3" s="569"/>
      <c r="C3" s="569"/>
      <c r="D3" s="569"/>
      <c r="E3" s="569"/>
    </row>
    <row r="4" spans="1:7">
      <c r="A4" s="569" t="s">
        <v>493</v>
      </c>
      <c r="B4" s="569"/>
      <c r="C4" s="569"/>
      <c r="D4" s="569"/>
      <c r="E4" s="569"/>
    </row>
    <row r="5" spans="1:7">
      <c r="A5" s="569" t="s">
        <v>494</v>
      </c>
      <c r="B5" s="569"/>
      <c r="C5" s="569"/>
      <c r="D5" s="569"/>
      <c r="E5" s="569"/>
    </row>
    <row r="6" spans="1:7">
      <c r="A6" s="569" t="s">
        <v>495</v>
      </c>
      <c r="B6" s="569"/>
      <c r="C6" s="569"/>
      <c r="D6" s="569"/>
      <c r="E6" s="569"/>
    </row>
    <row r="8" spans="1:7">
      <c r="B8" s="58" t="s">
        <v>232</v>
      </c>
      <c r="C8" s="59"/>
    </row>
    <row r="9" spans="1:7">
      <c r="B9" s="31" t="s">
        <v>233</v>
      </c>
      <c r="C9" s="60"/>
    </row>
    <row r="10" spans="1:7">
      <c r="B10" s="31" t="s">
        <v>589</v>
      </c>
      <c r="C10" s="40"/>
    </row>
    <row r="11" spans="1:7" ht="38.25">
      <c r="A11" s="33" t="s">
        <v>119</v>
      </c>
      <c r="B11" s="33" t="s">
        <v>120</v>
      </c>
      <c r="C11" s="33" t="s">
        <v>0</v>
      </c>
      <c r="D11" s="412" t="s">
        <v>102</v>
      </c>
      <c r="E11" s="412" t="s">
        <v>103</v>
      </c>
    </row>
    <row r="12" spans="1:7">
      <c r="A12" s="34">
        <v>1</v>
      </c>
      <c r="B12" s="34">
        <v>2</v>
      </c>
      <c r="C12" s="34">
        <v>3</v>
      </c>
      <c r="D12" s="413">
        <v>4</v>
      </c>
      <c r="E12" s="413">
        <v>5</v>
      </c>
    </row>
    <row r="13" spans="1:7">
      <c r="A13" s="34"/>
      <c r="B13" s="35" t="s">
        <v>234</v>
      </c>
      <c r="C13" s="34">
        <v>201</v>
      </c>
      <c r="D13" s="415"/>
      <c r="E13" s="415"/>
    </row>
    <row r="14" spans="1:7">
      <c r="A14" s="34"/>
      <c r="B14" s="35" t="s">
        <v>235</v>
      </c>
      <c r="C14" s="34">
        <v>202</v>
      </c>
      <c r="D14" s="420">
        <f>SUM(D15:D18)</f>
        <v>1037048</v>
      </c>
      <c r="E14" s="421">
        <v>35529</v>
      </c>
      <c r="G14" s="37"/>
    </row>
    <row r="15" spans="1:7">
      <c r="A15" s="36">
        <v>700</v>
      </c>
      <c r="B15" s="38" t="s">
        <v>236</v>
      </c>
      <c r="C15" s="36">
        <v>203</v>
      </c>
      <c r="D15" s="415"/>
      <c r="E15" s="415">
        <v>35529</v>
      </c>
      <c r="G15" s="37"/>
    </row>
    <row r="16" spans="1:7">
      <c r="A16" s="36">
        <v>701</v>
      </c>
      <c r="B16" s="38" t="s">
        <v>387</v>
      </c>
      <c r="C16" s="36">
        <v>204</v>
      </c>
      <c r="D16" s="415"/>
      <c r="E16" s="415"/>
    </row>
    <row r="17" spans="1:5" ht="25.5">
      <c r="A17" s="36">
        <v>702</v>
      </c>
      <c r="B17" s="38" t="s">
        <v>388</v>
      </c>
      <c r="C17" s="36">
        <v>205</v>
      </c>
      <c r="D17" s="415"/>
      <c r="E17" s="415"/>
    </row>
    <row r="18" spans="1:5">
      <c r="A18" s="36">
        <v>709</v>
      </c>
      <c r="B18" s="38" t="s">
        <v>237</v>
      </c>
      <c r="C18" s="36">
        <v>206</v>
      </c>
      <c r="D18" s="415">
        <v>1037048</v>
      </c>
      <c r="E18" s="415"/>
    </row>
    <row r="19" spans="1:5">
      <c r="A19" s="36"/>
      <c r="B19" s="39" t="s">
        <v>327</v>
      </c>
      <c r="C19" s="36">
        <v>207</v>
      </c>
      <c r="D19" s="422">
        <f>SUM(D20:D22)</f>
        <v>0</v>
      </c>
      <c r="E19" s="423">
        <v>0</v>
      </c>
    </row>
    <row r="20" spans="1:5">
      <c r="A20" s="36">
        <v>710</v>
      </c>
      <c r="B20" s="38" t="s">
        <v>238</v>
      </c>
      <c r="C20" s="36">
        <v>208</v>
      </c>
      <c r="D20" s="415"/>
      <c r="E20" s="415"/>
    </row>
    <row r="21" spans="1:5">
      <c r="A21" s="36">
        <v>711</v>
      </c>
      <c r="B21" s="38" t="s">
        <v>239</v>
      </c>
      <c r="C21" s="36">
        <v>209</v>
      </c>
      <c r="D21" s="415"/>
      <c r="E21" s="415"/>
    </row>
    <row r="22" spans="1:5">
      <c r="A22" s="36">
        <v>719</v>
      </c>
      <c r="B22" s="38" t="s">
        <v>240</v>
      </c>
      <c r="C22" s="36">
        <v>210</v>
      </c>
      <c r="D22" s="415"/>
      <c r="E22" s="415"/>
    </row>
    <row r="23" spans="1:5">
      <c r="A23" s="61">
        <v>73</v>
      </c>
      <c r="B23" s="39" t="s">
        <v>328</v>
      </c>
      <c r="C23" s="36">
        <v>211</v>
      </c>
      <c r="D23" s="422">
        <f>SUM(D24:D30)</f>
        <v>23906</v>
      </c>
      <c r="E23" s="423">
        <v>50818</v>
      </c>
    </row>
    <row r="24" spans="1:5">
      <c r="A24" s="36">
        <v>600</v>
      </c>
      <c r="B24" s="38" t="s">
        <v>241</v>
      </c>
      <c r="C24" s="36">
        <v>212</v>
      </c>
      <c r="D24" s="415">
        <v>8235</v>
      </c>
      <c r="E24" s="415">
        <v>10279</v>
      </c>
    </row>
    <row r="25" spans="1:5">
      <c r="A25" s="36">
        <v>601</v>
      </c>
      <c r="B25" s="38" t="s">
        <v>242</v>
      </c>
      <c r="C25" s="36">
        <v>213</v>
      </c>
      <c r="D25" s="415"/>
      <c r="E25" s="415"/>
    </row>
    <row r="26" spans="1:5">
      <c r="A26" s="36">
        <v>602</v>
      </c>
      <c r="B26" s="38" t="s">
        <v>243</v>
      </c>
      <c r="C26" s="36">
        <v>214</v>
      </c>
      <c r="D26" s="415"/>
      <c r="E26" s="415"/>
    </row>
    <row r="27" spans="1:5">
      <c r="A27" s="36">
        <v>603</v>
      </c>
      <c r="B27" s="38" t="s">
        <v>244</v>
      </c>
      <c r="C27" s="36">
        <v>215</v>
      </c>
      <c r="D27" s="415">
        <v>9453</v>
      </c>
      <c r="E27" s="415">
        <v>9453</v>
      </c>
    </row>
    <row r="28" spans="1:5">
      <c r="A28" s="36">
        <v>605</v>
      </c>
      <c r="B28" s="38" t="s">
        <v>245</v>
      </c>
      <c r="C28" s="36">
        <v>216</v>
      </c>
      <c r="D28" s="415">
        <v>497</v>
      </c>
      <c r="E28" s="415">
        <v>626</v>
      </c>
    </row>
    <row r="29" spans="1:5">
      <c r="A29" s="36">
        <v>607</v>
      </c>
      <c r="B29" s="38" t="s">
        <v>246</v>
      </c>
      <c r="C29" s="36">
        <v>217</v>
      </c>
      <c r="D29" s="415">
        <v>5350</v>
      </c>
      <c r="E29" s="415">
        <v>2680</v>
      </c>
    </row>
    <row r="30" spans="1:5" ht="25.5">
      <c r="A30" s="36" t="s">
        <v>247</v>
      </c>
      <c r="B30" s="38" t="s">
        <v>248</v>
      </c>
      <c r="C30" s="36">
        <v>218</v>
      </c>
      <c r="D30" s="415">
        <f>121+250</f>
        <v>371</v>
      </c>
      <c r="E30" s="415">
        <v>27780</v>
      </c>
    </row>
    <row r="31" spans="1:5">
      <c r="A31" s="200"/>
      <c r="B31" s="201" t="s">
        <v>329</v>
      </c>
      <c r="C31" s="200">
        <v>219</v>
      </c>
      <c r="D31" s="422">
        <f>SUM(D32:D34)</f>
        <v>0</v>
      </c>
      <c r="E31" s="423">
        <v>0</v>
      </c>
    </row>
    <row r="32" spans="1:5">
      <c r="A32" s="36">
        <v>610</v>
      </c>
      <c r="B32" s="38" t="s">
        <v>249</v>
      </c>
      <c r="C32" s="36">
        <v>220</v>
      </c>
      <c r="D32" s="415"/>
      <c r="E32" s="415"/>
    </row>
    <row r="33" spans="1:6">
      <c r="A33" s="36">
        <v>611</v>
      </c>
      <c r="B33" s="38" t="s">
        <v>250</v>
      </c>
      <c r="C33" s="36">
        <v>221</v>
      </c>
      <c r="D33" s="415"/>
      <c r="E33" s="415"/>
    </row>
    <row r="34" spans="1:6">
      <c r="A34" s="36">
        <v>619</v>
      </c>
      <c r="B34" s="38" t="s">
        <v>374</v>
      </c>
      <c r="C34" s="36">
        <v>222</v>
      </c>
      <c r="D34" s="415"/>
      <c r="E34" s="415"/>
    </row>
    <row r="35" spans="1:6" ht="25.5">
      <c r="A35" s="36"/>
      <c r="B35" s="39" t="s">
        <v>390</v>
      </c>
      <c r="C35" s="36">
        <v>223</v>
      </c>
      <c r="D35" s="424">
        <f>+D14+D19-D23-D31</f>
        <v>1013142</v>
      </c>
      <c r="E35" s="424"/>
    </row>
    <row r="36" spans="1:6">
      <c r="A36" s="200"/>
      <c r="B36" s="201" t="s">
        <v>330</v>
      </c>
      <c r="C36" s="200">
        <v>224</v>
      </c>
      <c r="D36" s="422"/>
      <c r="E36" s="423">
        <v>15289</v>
      </c>
    </row>
    <row r="37" spans="1:6">
      <c r="A37" s="36"/>
      <c r="B37" s="39" t="s">
        <v>331</v>
      </c>
      <c r="C37" s="36">
        <v>225</v>
      </c>
      <c r="D37" s="424">
        <f>SUM(D38:D39)</f>
        <v>0</v>
      </c>
      <c r="E37" s="424">
        <v>2</v>
      </c>
    </row>
    <row r="38" spans="1:6">
      <c r="A38" s="36">
        <v>730</v>
      </c>
      <c r="B38" s="38" t="s">
        <v>251</v>
      </c>
      <c r="C38" s="36">
        <v>226</v>
      </c>
      <c r="D38" s="415"/>
      <c r="E38" s="415">
        <v>2</v>
      </c>
    </row>
    <row r="39" spans="1:6">
      <c r="A39" s="36">
        <v>731</v>
      </c>
      <c r="B39" s="38" t="s">
        <v>252</v>
      </c>
      <c r="C39" s="36">
        <v>227</v>
      </c>
      <c r="D39" s="415"/>
      <c r="E39" s="415"/>
    </row>
    <row r="40" spans="1:6">
      <c r="A40" s="36"/>
      <c r="B40" s="39" t="s">
        <v>332</v>
      </c>
      <c r="C40" s="36">
        <v>228</v>
      </c>
      <c r="D40" s="424">
        <f>SUM(D41:D42)</f>
        <v>0</v>
      </c>
      <c r="E40" s="424">
        <v>0</v>
      </c>
    </row>
    <row r="41" spans="1:6">
      <c r="A41" s="36">
        <v>630</v>
      </c>
      <c r="B41" s="38" t="s">
        <v>253</v>
      </c>
      <c r="C41" s="36">
        <v>229</v>
      </c>
      <c r="D41" s="415"/>
      <c r="E41" s="415"/>
    </row>
    <row r="42" spans="1:6">
      <c r="A42" s="36">
        <v>631</v>
      </c>
      <c r="B42" s="38" t="s">
        <v>254</v>
      </c>
      <c r="C42" s="36">
        <v>230</v>
      </c>
      <c r="D42" s="415"/>
      <c r="E42" s="415"/>
    </row>
    <row r="43" spans="1:6" ht="37.5" customHeight="1">
      <c r="A43" s="36"/>
      <c r="B43" s="39" t="s">
        <v>391</v>
      </c>
      <c r="C43" s="36">
        <v>231</v>
      </c>
      <c r="D43" s="424">
        <f>+D35+D37-D40</f>
        <v>1013142</v>
      </c>
      <c r="E43" s="424"/>
      <c r="F43" s="37"/>
    </row>
    <row r="44" spans="1:6" ht="18" customHeight="1">
      <c r="A44" s="36"/>
      <c r="B44" s="201" t="s">
        <v>375</v>
      </c>
      <c r="C44" s="200">
        <v>232</v>
      </c>
      <c r="D44" s="422">
        <f>D36+D40-D37</f>
        <v>0</v>
      </c>
      <c r="E44" s="423">
        <v>15287</v>
      </c>
    </row>
    <row r="45" spans="1:6">
      <c r="A45" s="36"/>
      <c r="B45" s="39" t="s">
        <v>255</v>
      </c>
      <c r="C45" s="36">
        <v>233</v>
      </c>
      <c r="D45" s="415"/>
      <c r="E45" s="415"/>
    </row>
    <row r="46" spans="1:6">
      <c r="A46" s="36">
        <v>821</v>
      </c>
      <c r="B46" s="38" t="s">
        <v>256</v>
      </c>
      <c r="C46" s="36">
        <v>234</v>
      </c>
      <c r="D46" s="415"/>
      <c r="E46" s="415"/>
    </row>
    <row r="47" spans="1:6">
      <c r="A47" s="36" t="s">
        <v>257</v>
      </c>
      <c r="B47" s="38" t="s">
        <v>258</v>
      </c>
      <c r="C47" s="36">
        <v>235</v>
      </c>
      <c r="D47" s="415"/>
      <c r="E47" s="415"/>
    </row>
    <row r="48" spans="1:6">
      <c r="A48" s="36" t="s">
        <v>257</v>
      </c>
      <c r="B48" s="38" t="s">
        <v>259</v>
      </c>
      <c r="C48" s="36">
        <v>236</v>
      </c>
      <c r="D48" s="415"/>
      <c r="E48" s="415"/>
    </row>
    <row r="49" spans="1:5" ht="38.25">
      <c r="A49" s="36"/>
      <c r="B49" s="39" t="s">
        <v>392</v>
      </c>
      <c r="C49" s="36">
        <v>237</v>
      </c>
      <c r="D49" s="424">
        <f>+D43-D44-D46-D47+D48</f>
        <v>1013142</v>
      </c>
      <c r="E49" s="424"/>
    </row>
    <row r="50" spans="1:5" ht="18.75" customHeight="1">
      <c r="A50" s="200"/>
      <c r="B50" s="201" t="s">
        <v>333</v>
      </c>
      <c r="C50" s="200">
        <v>238</v>
      </c>
      <c r="D50" s="422"/>
      <c r="E50" s="423">
        <v>15287</v>
      </c>
    </row>
    <row r="51" spans="1:5" ht="25.5">
      <c r="A51" s="36"/>
      <c r="B51" s="39" t="s">
        <v>334</v>
      </c>
      <c r="C51" s="36">
        <v>239</v>
      </c>
      <c r="D51" s="422">
        <f>SUM(D52:D56)</f>
        <v>119462</v>
      </c>
      <c r="E51" s="423">
        <v>169693</v>
      </c>
    </row>
    <row r="52" spans="1:5">
      <c r="A52" s="36">
        <v>720</v>
      </c>
      <c r="B52" s="38" t="s">
        <v>260</v>
      </c>
      <c r="C52" s="36">
        <v>240</v>
      </c>
      <c r="D52" s="415">
        <v>119462</v>
      </c>
      <c r="E52" s="415">
        <v>169693</v>
      </c>
    </row>
    <row r="53" spans="1:5" ht="25.5">
      <c r="A53" s="36">
        <v>721</v>
      </c>
      <c r="B53" s="38" t="s">
        <v>376</v>
      </c>
      <c r="C53" s="36">
        <v>241</v>
      </c>
      <c r="D53" s="415"/>
      <c r="E53" s="415"/>
    </row>
    <row r="54" spans="1:5" ht="25.5">
      <c r="A54" s="36">
        <v>722</v>
      </c>
      <c r="B54" s="38" t="s">
        <v>377</v>
      </c>
      <c r="C54" s="36">
        <v>242</v>
      </c>
      <c r="D54" s="415"/>
      <c r="E54" s="415"/>
    </row>
    <row r="55" spans="1:5" ht="25.5">
      <c r="A55" s="36">
        <v>723</v>
      </c>
      <c r="B55" s="38" t="s">
        <v>378</v>
      </c>
      <c r="C55" s="36">
        <v>243</v>
      </c>
      <c r="D55" s="415"/>
      <c r="E55" s="415"/>
    </row>
    <row r="56" spans="1:5">
      <c r="A56" s="36">
        <v>729</v>
      </c>
      <c r="B56" s="38" t="s">
        <v>379</v>
      </c>
      <c r="C56" s="36">
        <v>244</v>
      </c>
      <c r="D56" s="415"/>
      <c r="E56" s="415"/>
    </row>
    <row r="57" spans="1:5">
      <c r="A57" s="36"/>
      <c r="B57" s="39" t="s">
        <v>335</v>
      </c>
      <c r="C57" s="36">
        <v>245</v>
      </c>
      <c r="D57" s="423">
        <f>SUM(D58:D62)</f>
        <v>247651</v>
      </c>
      <c r="E57" s="423">
        <v>136543</v>
      </c>
    </row>
    <row r="58" spans="1:5">
      <c r="A58" s="36">
        <v>620</v>
      </c>
      <c r="B58" s="38" t="s">
        <v>261</v>
      </c>
      <c r="C58" s="36">
        <v>246</v>
      </c>
      <c r="D58" s="415">
        <v>247651</v>
      </c>
      <c r="E58" s="415">
        <v>136543</v>
      </c>
    </row>
    <row r="59" spans="1:5" ht="25.5">
      <c r="A59" s="36">
        <v>621</v>
      </c>
      <c r="B59" s="38" t="s">
        <v>262</v>
      </c>
      <c r="C59" s="36">
        <v>247</v>
      </c>
      <c r="D59" s="415"/>
      <c r="E59" s="415"/>
    </row>
    <row r="60" spans="1:5" ht="25.5">
      <c r="A60" s="36">
        <v>622</v>
      </c>
      <c r="B60" s="38" t="s">
        <v>263</v>
      </c>
      <c r="C60" s="36">
        <v>248</v>
      </c>
      <c r="D60" s="415"/>
      <c r="E60" s="415"/>
    </row>
    <row r="61" spans="1:5">
      <c r="A61" s="36">
        <v>623</v>
      </c>
      <c r="B61" s="38" t="s">
        <v>264</v>
      </c>
      <c r="C61" s="36">
        <v>249</v>
      </c>
      <c r="D61" s="415"/>
      <c r="E61" s="415"/>
    </row>
    <row r="62" spans="1:5">
      <c r="A62" s="36">
        <v>629</v>
      </c>
      <c r="B62" s="38" t="s">
        <v>380</v>
      </c>
      <c r="C62" s="36">
        <v>250</v>
      </c>
      <c r="D62" s="415"/>
      <c r="E62" s="415"/>
    </row>
    <row r="63" spans="1:5" ht="25.5">
      <c r="A63" s="36"/>
      <c r="B63" s="39" t="s">
        <v>393</v>
      </c>
      <c r="C63" s="36">
        <v>251</v>
      </c>
      <c r="D63" s="422"/>
      <c r="E63" s="424">
        <v>33150</v>
      </c>
    </row>
    <row r="64" spans="1:5">
      <c r="A64" s="36"/>
      <c r="B64" s="38" t="s">
        <v>336</v>
      </c>
      <c r="C64" s="36">
        <v>252</v>
      </c>
      <c r="D64" s="424">
        <f>+D57-D51</f>
        <v>128189</v>
      </c>
      <c r="E64" s="424">
        <v>0</v>
      </c>
    </row>
    <row r="65" spans="1:5" ht="38.25">
      <c r="A65" s="36"/>
      <c r="B65" s="39" t="s">
        <v>394</v>
      </c>
      <c r="C65" s="36">
        <v>253</v>
      </c>
      <c r="D65" s="423">
        <f>+D49-D50+D63-D64</f>
        <v>884953</v>
      </c>
      <c r="E65" s="424">
        <v>17863</v>
      </c>
    </row>
    <row r="66" spans="1:5">
      <c r="A66" s="200"/>
      <c r="B66" s="201" t="s">
        <v>337</v>
      </c>
      <c r="C66" s="200">
        <v>254</v>
      </c>
      <c r="D66" s="423"/>
      <c r="E66" s="423"/>
    </row>
    <row r="67" spans="1:5">
      <c r="A67" s="36"/>
      <c r="B67" s="38" t="s">
        <v>265</v>
      </c>
      <c r="C67" s="36">
        <v>255</v>
      </c>
      <c r="D67" s="425">
        <f>-D50/'1'!D78</f>
        <v>0</v>
      </c>
      <c r="E67" s="426">
        <v>-7.7614744110479283E-3</v>
      </c>
    </row>
    <row r="68" spans="1:5">
      <c r="A68" s="36"/>
      <c r="B68" s="38" t="s">
        <v>266</v>
      </c>
      <c r="C68" s="36">
        <v>256</v>
      </c>
      <c r="D68" s="426"/>
      <c r="E68" s="426">
        <v>0</v>
      </c>
    </row>
    <row r="69" spans="1:5">
      <c r="A69" s="62"/>
      <c r="B69" s="62"/>
      <c r="C69" s="62"/>
      <c r="D69" s="427"/>
      <c r="E69" s="427"/>
    </row>
    <row r="70" spans="1:5" ht="12.75" customHeight="1">
      <c r="A70" s="140"/>
      <c r="B70" s="170" t="s">
        <v>3</v>
      </c>
      <c r="C70" s="573" t="s">
        <v>359</v>
      </c>
      <c r="D70" s="573"/>
      <c r="E70" s="573"/>
    </row>
    <row r="71" spans="1:5" ht="44.25" customHeight="1">
      <c r="B71" s="170"/>
      <c r="C71" s="573"/>
      <c r="D71" s="573"/>
      <c r="E71" s="573"/>
    </row>
    <row r="72" spans="1:5" ht="27" customHeight="1">
      <c r="A72" s="150" t="s">
        <v>590</v>
      </c>
      <c r="B72" s="140"/>
      <c r="C72" s="57"/>
      <c r="D72" s="384" t="s">
        <v>432</v>
      </c>
      <c r="E72" s="387"/>
    </row>
    <row r="73" spans="1:5">
      <c r="B73" s="40"/>
      <c r="C73" s="40"/>
      <c r="D73" s="304"/>
      <c r="E73" s="304"/>
    </row>
    <row r="74" spans="1:5">
      <c r="B74" s="40" t="s">
        <v>437</v>
      </c>
      <c r="C74" s="169"/>
      <c r="D74" s="428"/>
      <c r="E74" s="428"/>
    </row>
    <row r="75" spans="1:5">
      <c r="B75" s="40"/>
      <c r="C75" s="40"/>
      <c r="D75" s="304"/>
      <c r="E75" s="304"/>
    </row>
    <row r="76" spans="1:5">
      <c r="B76" s="40"/>
      <c r="C76" s="40"/>
      <c r="D76" s="304"/>
      <c r="E76" s="304"/>
    </row>
    <row r="77" spans="1:5">
      <c r="A77" s="62"/>
      <c r="B77" s="63"/>
      <c r="C77" s="63"/>
      <c r="D77" s="429"/>
      <c r="E77" s="429"/>
    </row>
    <row r="78" spans="1:5">
      <c r="A78" s="62"/>
      <c r="B78" s="63"/>
      <c r="C78" s="63"/>
      <c r="D78" s="429"/>
      <c r="E78" s="429"/>
    </row>
    <row r="79" spans="1:5">
      <c r="A79" s="62"/>
      <c r="B79" s="63"/>
      <c r="C79" s="63"/>
      <c r="D79" s="429"/>
      <c r="E79" s="429"/>
    </row>
    <row r="80" spans="1:5">
      <c r="A80" s="62"/>
      <c r="B80" s="63"/>
      <c r="C80" s="63"/>
      <c r="D80" s="429"/>
      <c r="E80" s="429"/>
    </row>
    <row r="81" spans="1:5">
      <c r="A81" s="62"/>
      <c r="B81" s="63"/>
      <c r="C81" s="63"/>
      <c r="D81" s="429"/>
      <c r="E81" s="429"/>
    </row>
    <row r="82" spans="1:5">
      <c r="A82" s="62"/>
      <c r="B82" s="63"/>
      <c r="C82" s="63"/>
      <c r="D82" s="429"/>
      <c r="E82" s="429"/>
    </row>
    <row r="83" spans="1:5">
      <c r="A83" s="62"/>
      <c r="B83" s="63"/>
      <c r="C83" s="63"/>
      <c r="D83" s="429"/>
      <c r="E83" s="429"/>
    </row>
    <row r="84" spans="1:5">
      <c r="A84" s="62"/>
      <c r="B84" s="63"/>
      <c r="C84" s="63"/>
      <c r="D84" s="429"/>
      <c r="E84" s="429"/>
    </row>
    <row r="85" spans="1:5">
      <c r="A85" s="62"/>
      <c r="B85" s="63"/>
      <c r="C85" s="63"/>
      <c r="D85" s="429"/>
      <c r="E85" s="429"/>
    </row>
    <row r="86" spans="1:5">
      <c r="A86" s="62"/>
      <c r="B86" s="63"/>
      <c r="C86" s="63"/>
      <c r="D86" s="429"/>
      <c r="E86" s="429"/>
    </row>
    <row r="87" spans="1:5">
      <c r="A87" s="62"/>
      <c r="B87" s="63"/>
      <c r="C87" s="63"/>
      <c r="D87" s="429"/>
      <c r="E87" s="429"/>
    </row>
    <row r="88" spans="1:5">
      <c r="A88" s="62"/>
      <c r="B88" s="63"/>
      <c r="C88" s="63"/>
      <c r="D88" s="429"/>
      <c r="E88" s="429"/>
    </row>
    <row r="89" spans="1:5">
      <c r="A89" s="62"/>
      <c r="B89" s="63"/>
      <c r="C89" s="63"/>
      <c r="D89" s="429"/>
      <c r="E89" s="429"/>
    </row>
  </sheetData>
  <mergeCells count="6">
    <mergeCell ref="C70:E71"/>
    <mergeCell ref="A2:E2"/>
    <mergeCell ref="A3:E3"/>
    <mergeCell ref="A4:E4"/>
    <mergeCell ref="A5:E5"/>
    <mergeCell ref="A6:E6"/>
  </mergeCell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G47"/>
  <sheetViews>
    <sheetView view="pageBreakPreview" topLeftCell="A16" zoomScale="87" zoomScaleSheetLayoutView="87" workbookViewId="0">
      <selection activeCell="E28" sqref="E28:E36"/>
    </sheetView>
  </sheetViews>
  <sheetFormatPr defaultRowHeight="12.75"/>
  <cols>
    <col min="1" max="1" width="6" style="73" customWidth="1"/>
    <col min="2" max="2" width="65" style="73" customWidth="1"/>
    <col min="3" max="3" width="8" style="73" customWidth="1"/>
    <col min="4" max="4" width="16.85546875" style="440" customWidth="1"/>
    <col min="5" max="5" width="16.7109375" style="440" customWidth="1"/>
    <col min="6" max="6" width="9.140625" style="73" customWidth="1"/>
    <col min="7" max="7" width="9.5703125" style="73" bestFit="1" customWidth="1"/>
    <col min="8" max="16384" width="9.140625" style="73"/>
  </cols>
  <sheetData>
    <row r="1" spans="1:5">
      <c r="A1" s="475" t="s">
        <v>491</v>
      </c>
      <c r="B1" s="475"/>
      <c r="C1" s="475"/>
      <c r="D1" s="475"/>
      <c r="E1" s="476"/>
    </row>
    <row r="2" spans="1:5">
      <c r="A2" s="569" t="s">
        <v>492</v>
      </c>
      <c r="B2" s="569"/>
      <c r="C2" s="569"/>
      <c r="D2" s="569"/>
      <c r="E2" s="569"/>
    </row>
    <row r="3" spans="1:5">
      <c r="A3" s="569" t="s">
        <v>401</v>
      </c>
      <c r="B3" s="569"/>
      <c r="C3" s="569"/>
      <c r="D3" s="569"/>
      <c r="E3" s="569"/>
    </row>
    <row r="4" spans="1:5">
      <c r="A4" s="569" t="s">
        <v>493</v>
      </c>
      <c r="B4" s="569"/>
      <c r="C4" s="569"/>
      <c r="D4" s="569"/>
      <c r="E4" s="569"/>
    </row>
    <row r="5" spans="1:5">
      <c r="A5" s="569" t="s">
        <v>494</v>
      </c>
      <c r="B5" s="569"/>
      <c r="C5" s="569"/>
      <c r="D5" s="569"/>
      <c r="E5" s="569"/>
    </row>
    <row r="6" spans="1:5">
      <c r="A6" s="569" t="s">
        <v>495</v>
      </c>
      <c r="B6" s="569"/>
      <c r="C6" s="569"/>
      <c r="D6" s="569"/>
      <c r="E6" s="569"/>
    </row>
    <row r="7" spans="1:5">
      <c r="A7" s="1"/>
      <c r="B7" s="72"/>
      <c r="C7" s="72"/>
      <c r="D7" s="430"/>
      <c r="E7" s="430"/>
    </row>
    <row r="8" spans="1:5">
      <c r="A8" s="72"/>
      <c r="B8" s="74" t="s">
        <v>295</v>
      </c>
      <c r="C8" s="72"/>
      <c r="D8" s="430"/>
      <c r="E8" s="430"/>
    </row>
    <row r="9" spans="1:5">
      <c r="A9" s="72"/>
      <c r="B9" s="75" t="s">
        <v>591</v>
      </c>
      <c r="C9" s="72"/>
      <c r="D9" s="430"/>
      <c r="E9" s="430"/>
    </row>
    <row r="10" spans="1:5">
      <c r="A10" s="72"/>
      <c r="B10" s="72"/>
      <c r="C10" s="72"/>
      <c r="D10" s="430"/>
      <c r="E10" s="430"/>
    </row>
    <row r="11" spans="1:5">
      <c r="A11" s="72"/>
      <c r="B11" s="72"/>
      <c r="C11" s="72"/>
      <c r="D11" s="430"/>
      <c r="E11" s="431" t="s">
        <v>296</v>
      </c>
    </row>
    <row r="12" spans="1:5" ht="25.5">
      <c r="A12" s="77" t="s">
        <v>297</v>
      </c>
      <c r="B12" s="78" t="s">
        <v>120</v>
      </c>
      <c r="C12" s="78" t="s">
        <v>0</v>
      </c>
      <c r="D12" s="432" t="s">
        <v>102</v>
      </c>
      <c r="E12" s="432" t="s">
        <v>103</v>
      </c>
    </row>
    <row r="13" spans="1:5">
      <c r="A13" s="79">
        <v>1</v>
      </c>
      <c r="B13" s="79">
        <v>2</v>
      </c>
      <c r="C13" s="79">
        <v>3</v>
      </c>
      <c r="D13" s="433">
        <v>4</v>
      </c>
      <c r="E13" s="433">
        <v>5</v>
      </c>
    </row>
    <row r="14" spans="1:5">
      <c r="A14" s="137">
        <v>1</v>
      </c>
      <c r="B14" s="81" t="s">
        <v>298</v>
      </c>
      <c r="C14" s="82">
        <v>301</v>
      </c>
      <c r="D14" s="434">
        <f>SUM(D15:D20)</f>
        <v>863455</v>
      </c>
      <c r="E14" s="435">
        <v>433264.67999999702</v>
      </c>
    </row>
    <row r="15" spans="1:5">
      <c r="A15" s="137">
        <v>2</v>
      </c>
      <c r="B15" s="80" t="s">
        <v>299</v>
      </c>
      <c r="C15" s="82">
        <v>302</v>
      </c>
      <c r="D15" s="434">
        <f>'2'!D49</f>
        <v>1013142</v>
      </c>
      <c r="E15" s="435">
        <v>-15287</v>
      </c>
    </row>
    <row r="16" spans="1:5">
      <c r="A16" s="137">
        <v>3</v>
      </c>
      <c r="B16" s="80" t="s">
        <v>300</v>
      </c>
      <c r="C16" s="82">
        <v>303</v>
      </c>
      <c r="D16" s="434">
        <f>-+'2'!D64</f>
        <v>-128189</v>
      </c>
      <c r="E16" s="435">
        <v>33150</v>
      </c>
    </row>
    <row r="17" spans="1:7" ht="29.25" customHeight="1">
      <c r="A17" s="137">
        <v>4</v>
      </c>
      <c r="B17" s="136" t="s">
        <v>301</v>
      </c>
      <c r="C17" s="82">
        <v>304</v>
      </c>
      <c r="D17" s="434">
        <f>+'1'!D64-'1'!E64</f>
        <v>-21498</v>
      </c>
      <c r="E17" s="435">
        <v>415401.67999999702</v>
      </c>
    </row>
    <row r="18" spans="1:7">
      <c r="A18" s="137">
        <v>5</v>
      </c>
      <c r="B18" s="80" t="s">
        <v>302</v>
      </c>
      <c r="C18" s="82">
        <v>305</v>
      </c>
      <c r="D18" s="434"/>
      <c r="E18" s="435"/>
    </row>
    <row r="19" spans="1:7">
      <c r="A19" s="574">
        <v>6</v>
      </c>
      <c r="B19" s="83" t="s">
        <v>396</v>
      </c>
      <c r="C19" s="581">
        <v>306</v>
      </c>
      <c r="D19" s="579"/>
      <c r="E19" s="435"/>
    </row>
    <row r="20" spans="1:7">
      <c r="A20" s="575"/>
      <c r="B20" s="84" t="s">
        <v>397</v>
      </c>
      <c r="C20" s="582"/>
      <c r="D20" s="580"/>
      <c r="E20" s="435"/>
    </row>
    <row r="21" spans="1:7" ht="25.5">
      <c r="A21" s="137">
        <v>7</v>
      </c>
      <c r="B21" s="470" t="s">
        <v>469</v>
      </c>
      <c r="C21" s="82">
        <v>307</v>
      </c>
      <c r="D21" s="434"/>
      <c r="E21" s="435"/>
    </row>
    <row r="22" spans="1:7">
      <c r="A22" s="137">
        <v>8</v>
      </c>
      <c r="B22" s="80" t="s">
        <v>303</v>
      </c>
      <c r="C22" s="82">
        <v>308</v>
      </c>
      <c r="D22" s="434"/>
      <c r="E22" s="435"/>
      <c r="F22" s="76"/>
    </row>
    <row r="23" spans="1:7">
      <c r="A23" s="137">
        <v>9</v>
      </c>
      <c r="B23" s="80" t="s">
        <v>304</v>
      </c>
      <c r="C23" s="82">
        <v>309</v>
      </c>
      <c r="D23" s="434"/>
      <c r="E23" s="435"/>
    </row>
    <row r="24" spans="1:7" ht="25.5">
      <c r="A24" s="137">
        <v>10</v>
      </c>
      <c r="B24" s="470" t="s">
        <v>470</v>
      </c>
      <c r="C24" s="82">
        <v>310</v>
      </c>
      <c r="D24" s="434"/>
      <c r="E24" s="435"/>
    </row>
    <row r="25" spans="1:7" ht="25.5">
      <c r="A25" s="137">
        <v>11</v>
      </c>
      <c r="B25" s="77" t="s">
        <v>471</v>
      </c>
      <c r="C25" s="82">
        <v>311</v>
      </c>
      <c r="D25" s="434"/>
      <c r="E25" s="435"/>
    </row>
    <row r="26" spans="1:7" ht="25.5">
      <c r="A26" s="137">
        <v>12</v>
      </c>
      <c r="B26" s="77" t="s">
        <v>472</v>
      </c>
      <c r="C26" s="82">
        <v>312</v>
      </c>
      <c r="D26" s="434"/>
      <c r="E26" s="435"/>
    </row>
    <row r="27" spans="1:7">
      <c r="A27" s="137">
        <v>13</v>
      </c>
      <c r="B27" s="77" t="s">
        <v>473</v>
      </c>
      <c r="C27" s="82">
        <v>313</v>
      </c>
      <c r="D27" s="434"/>
      <c r="E27" s="435"/>
    </row>
    <row r="28" spans="1:7">
      <c r="A28" s="137">
        <v>14</v>
      </c>
      <c r="B28" s="80" t="s">
        <v>474</v>
      </c>
      <c r="C28" s="82">
        <v>314</v>
      </c>
      <c r="D28" s="434">
        <f>+D14+D21+D24+D27</f>
        <v>863455</v>
      </c>
      <c r="E28" s="435">
        <v>433264.67999999702</v>
      </c>
    </row>
    <row r="29" spans="1:7">
      <c r="A29" s="137">
        <v>15</v>
      </c>
      <c r="B29" s="81" t="s">
        <v>305</v>
      </c>
      <c r="C29" s="82">
        <v>315</v>
      </c>
      <c r="D29" s="434"/>
      <c r="E29" s="435"/>
    </row>
    <row r="30" spans="1:7">
      <c r="A30" s="137">
        <v>16</v>
      </c>
      <c r="B30" s="80" t="s">
        <v>306</v>
      </c>
      <c r="C30" s="82">
        <v>316</v>
      </c>
      <c r="D30" s="436">
        <f>+'1'!E55</f>
        <v>3948459.42</v>
      </c>
      <c r="E30" s="437">
        <v>3885826.24</v>
      </c>
      <c r="F30" s="270"/>
      <c r="G30" s="270"/>
    </row>
    <row r="31" spans="1:7">
      <c r="A31" s="137">
        <v>17</v>
      </c>
      <c r="B31" s="80" t="s">
        <v>307</v>
      </c>
      <c r="C31" s="82">
        <v>317</v>
      </c>
      <c r="D31" s="477">
        <f>+'1'!D55</f>
        <v>4811914</v>
      </c>
      <c r="E31" s="437">
        <v>4319089</v>
      </c>
      <c r="F31" s="76"/>
    </row>
    <row r="32" spans="1:7">
      <c r="A32" s="137">
        <v>18</v>
      </c>
      <c r="B32" s="81" t="s">
        <v>308</v>
      </c>
      <c r="C32" s="82">
        <v>318</v>
      </c>
      <c r="D32" s="448">
        <v>1969600</v>
      </c>
      <c r="E32" s="448">
        <v>1969600</v>
      </c>
      <c r="F32" s="270"/>
    </row>
    <row r="33" spans="1:5">
      <c r="A33" s="137">
        <v>19</v>
      </c>
      <c r="B33" s="80" t="s">
        <v>309</v>
      </c>
      <c r="C33" s="82">
        <v>319</v>
      </c>
      <c r="D33" s="448">
        <v>1969600</v>
      </c>
      <c r="E33" s="448">
        <v>1969600</v>
      </c>
    </row>
    <row r="34" spans="1:5">
      <c r="A34" s="137">
        <v>20</v>
      </c>
      <c r="B34" s="80" t="s">
        <v>310</v>
      </c>
      <c r="C34" s="82">
        <v>320</v>
      </c>
      <c r="D34" s="478"/>
      <c r="E34" s="435"/>
    </row>
    <row r="35" spans="1:5">
      <c r="A35" s="137">
        <v>21</v>
      </c>
      <c r="B35" s="80" t="s">
        <v>311</v>
      </c>
      <c r="C35" s="82">
        <v>321</v>
      </c>
      <c r="D35" s="478"/>
      <c r="E35" s="435"/>
    </row>
    <row r="36" spans="1:5">
      <c r="A36" s="137">
        <v>22</v>
      </c>
      <c r="B36" s="80" t="s">
        <v>312</v>
      </c>
      <c r="C36" s="82">
        <v>322</v>
      </c>
      <c r="D36" s="448">
        <v>1969600</v>
      </c>
      <c r="E36" s="448">
        <v>1969600</v>
      </c>
    </row>
    <row r="37" spans="1:5">
      <c r="A37" s="72"/>
      <c r="B37" s="72"/>
      <c r="C37" s="199"/>
      <c r="D37" s="438"/>
      <c r="E37" s="438"/>
    </row>
    <row r="38" spans="1:5">
      <c r="A38" s="140"/>
      <c r="B38" s="57"/>
      <c r="C38" s="57"/>
      <c r="D38" s="578" t="s">
        <v>359</v>
      </c>
      <c r="E38" s="578"/>
    </row>
    <row r="39" spans="1:5" ht="42.75" customHeight="1">
      <c r="A39" s="150" t="s">
        <v>590</v>
      </c>
      <c r="C39" s="173" t="s">
        <v>3</v>
      </c>
      <c r="D39" s="578"/>
      <c r="E39" s="578"/>
    </row>
    <row r="40" spans="1:5" ht="30" customHeight="1">
      <c r="A40" s="172"/>
      <c r="B40" s="174"/>
      <c r="C40" s="179"/>
      <c r="D40" s="439" t="s">
        <v>432</v>
      </c>
      <c r="E40" s="387"/>
    </row>
    <row r="41" spans="1:5" ht="25.5" customHeight="1">
      <c r="A41" s="72"/>
      <c r="B41" s="576"/>
      <c r="C41" s="577"/>
      <c r="D41" s="577"/>
      <c r="E41" s="577"/>
    </row>
    <row r="42" spans="1:5">
      <c r="A42" s="72"/>
      <c r="B42" s="72"/>
      <c r="C42" s="72"/>
      <c r="D42" s="430"/>
      <c r="E42" s="430"/>
    </row>
    <row r="43" spans="1:5">
      <c r="A43" s="72"/>
      <c r="B43" s="72"/>
      <c r="C43" s="72"/>
      <c r="D43" s="430"/>
      <c r="E43" s="430"/>
    </row>
    <row r="44" spans="1:5">
      <c r="A44" s="72"/>
      <c r="B44" s="72"/>
      <c r="C44" s="72"/>
      <c r="D44" s="430"/>
      <c r="E44" s="430"/>
    </row>
    <row r="45" spans="1:5">
      <c r="A45" s="72"/>
      <c r="B45" s="72"/>
      <c r="C45" s="72"/>
      <c r="D45" s="430"/>
      <c r="E45" s="430"/>
    </row>
    <row r="46" spans="1:5">
      <c r="A46" s="72"/>
      <c r="B46" s="72"/>
      <c r="C46" s="72"/>
      <c r="D46" s="430"/>
      <c r="E46" s="430"/>
    </row>
    <row r="47" spans="1:5">
      <c r="A47" s="72"/>
      <c r="B47" s="72"/>
      <c r="C47" s="72"/>
      <c r="D47" s="430"/>
      <c r="E47" s="430"/>
    </row>
  </sheetData>
  <mergeCells count="10">
    <mergeCell ref="A19:A20"/>
    <mergeCell ref="B41:E41"/>
    <mergeCell ref="D38:E39"/>
    <mergeCell ref="D19:D20"/>
    <mergeCell ref="C19:C20"/>
    <mergeCell ref="A2:E2"/>
    <mergeCell ref="A3:E3"/>
    <mergeCell ref="A4:E4"/>
    <mergeCell ref="A5:E5"/>
    <mergeCell ref="A6:E6"/>
  </mergeCells>
  <pageMargins left="0.74803149606299213" right="0.70866141732283472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</sheetPr>
  <dimension ref="A1:F63"/>
  <sheetViews>
    <sheetView view="pageBreakPreview" topLeftCell="A34" zoomScaleSheetLayoutView="100" workbookViewId="0">
      <selection activeCell="D51" sqref="D51:D59"/>
    </sheetView>
  </sheetViews>
  <sheetFormatPr defaultRowHeight="12.75"/>
  <cols>
    <col min="1" max="1" width="58" style="64" customWidth="1"/>
    <col min="2" max="2" width="5.42578125" style="64" customWidth="1"/>
    <col min="3" max="3" width="13.5703125" style="402" customWidth="1"/>
    <col min="4" max="4" width="15.140625" style="402" customWidth="1"/>
    <col min="5" max="5" width="13.7109375" style="64" bestFit="1" customWidth="1"/>
    <col min="6" max="16384" width="9.140625" style="64"/>
  </cols>
  <sheetData>
    <row r="1" spans="1:5">
      <c r="A1" s="475" t="s">
        <v>491</v>
      </c>
      <c r="B1" s="475"/>
      <c r="C1" s="475"/>
      <c r="D1" s="475"/>
      <c r="E1" s="476"/>
    </row>
    <row r="2" spans="1:5">
      <c r="A2" s="569" t="s">
        <v>492</v>
      </c>
      <c r="B2" s="569"/>
      <c r="C2" s="569"/>
      <c r="D2" s="569"/>
      <c r="E2" s="569"/>
    </row>
    <row r="3" spans="1:5">
      <c r="A3" s="569" t="s">
        <v>401</v>
      </c>
      <c r="B3" s="569"/>
      <c r="C3" s="569"/>
      <c r="D3" s="569"/>
      <c r="E3" s="569"/>
    </row>
    <row r="4" spans="1:5">
      <c r="A4" s="569" t="s">
        <v>493</v>
      </c>
      <c r="B4" s="569"/>
      <c r="C4" s="569"/>
      <c r="D4" s="569"/>
      <c r="E4" s="569"/>
    </row>
    <row r="5" spans="1:5">
      <c r="A5" s="569" t="s">
        <v>494</v>
      </c>
      <c r="B5" s="569"/>
      <c r="C5" s="569"/>
      <c r="D5" s="569"/>
      <c r="E5" s="569"/>
    </row>
    <row r="6" spans="1:5">
      <c r="A6" s="569" t="s">
        <v>495</v>
      </c>
      <c r="B6" s="569"/>
      <c r="C6" s="569"/>
      <c r="D6" s="569"/>
      <c r="E6" s="569"/>
    </row>
    <row r="9" spans="1:5">
      <c r="A9" s="584" t="s">
        <v>267</v>
      </c>
      <c r="B9" s="584"/>
      <c r="C9" s="584"/>
      <c r="D9" s="584"/>
    </row>
    <row r="10" spans="1:5">
      <c r="A10" s="585" t="s">
        <v>268</v>
      </c>
      <c r="B10" s="585"/>
      <c r="C10" s="585"/>
      <c r="D10" s="585"/>
    </row>
    <row r="11" spans="1:5">
      <c r="A11" s="586" t="s">
        <v>592</v>
      </c>
      <c r="B11" s="586"/>
      <c r="C11" s="586"/>
      <c r="D11" s="586"/>
    </row>
    <row r="13" spans="1:5">
      <c r="C13" s="441"/>
    </row>
    <row r="14" spans="1:5" ht="18" customHeight="1">
      <c r="A14" s="587" t="s">
        <v>269</v>
      </c>
      <c r="B14" s="587" t="s">
        <v>0</v>
      </c>
      <c r="C14" s="589" t="s">
        <v>270</v>
      </c>
      <c r="D14" s="590"/>
    </row>
    <row r="15" spans="1:5">
      <c r="A15" s="588"/>
      <c r="B15" s="588"/>
      <c r="C15" s="442" t="s">
        <v>102</v>
      </c>
      <c r="D15" s="442" t="s">
        <v>103</v>
      </c>
    </row>
    <row r="16" spans="1:5">
      <c r="A16" s="66">
        <v>1</v>
      </c>
      <c r="B16" s="66">
        <v>2</v>
      </c>
      <c r="C16" s="443">
        <v>3</v>
      </c>
      <c r="D16" s="444">
        <v>4</v>
      </c>
    </row>
    <row r="17" spans="1:5">
      <c r="A17" s="138" t="s">
        <v>381</v>
      </c>
      <c r="B17" s="65"/>
      <c r="C17" s="445"/>
      <c r="D17" s="446"/>
    </row>
    <row r="18" spans="1:5">
      <c r="A18" s="151" t="s">
        <v>382</v>
      </c>
      <c r="B18" s="152">
        <v>401</v>
      </c>
      <c r="C18" s="479">
        <f>SUM(C19:C23)</f>
        <v>71627</v>
      </c>
      <c r="D18" s="449">
        <v>88777.61</v>
      </c>
    </row>
    <row r="19" spans="1:5">
      <c r="A19" s="67" t="s">
        <v>383</v>
      </c>
      <c r="B19" s="65">
        <v>402</v>
      </c>
      <c r="C19" s="448"/>
      <c r="D19" s="448"/>
    </row>
    <row r="20" spans="1:5">
      <c r="A20" s="67" t="s">
        <v>271</v>
      </c>
      <c r="B20" s="65">
        <v>403</v>
      </c>
      <c r="C20" s="448">
        <f>29217+16039</f>
        <v>45256</v>
      </c>
      <c r="D20" s="448">
        <v>52880.33</v>
      </c>
    </row>
    <row r="21" spans="1:5">
      <c r="A21" s="67" t="s">
        <v>272</v>
      </c>
      <c r="B21" s="65">
        <v>404</v>
      </c>
      <c r="C21" s="480"/>
      <c r="D21" s="448">
        <v>4682.28</v>
      </c>
    </row>
    <row r="22" spans="1:5" ht="15.75" customHeight="1">
      <c r="A22" s="67" t="s">
        <v>384</v>
      </c>
      <c r="B22" s="65">
        <v>405</v>
      </c>
      <c r="C22" s="480">
        <v>26371</v>
      </c>
      <c r="D22" s="448"/>
      <c r="E22" s="273"/>
    </row>
    <row r="23" spans="1:5" ht="15.75" customHeight="1">
      <c r="A23" s="67" t="s">
        <v>273</v>
      </c>
      <c r="B23" s="65">
        <v>406</v>
      </c>
      <c r="C23" s="448"/>
      <c r="D23" s="448">
        <v>31215</v>
      </c>
      <c r="E23" s="274"/>
    </row>
    <row r="24" spans="1:5">
      <c r="A24" s="67" t="s">
        <v>385</v>
      </c>
      <c r="B24" s="65">
        <v>407</v>
      </c>
      <c r="C24" s="481">
        <f>SUM(C25:C35)</f>
        <v>56808</v>
      </c>
      <c r="D24" s="449">
        <v>24324</v>
      </c>
    </row>
    <row r="25" spans="1:5" ht="12.75" customHeight="1">
      <c r="A25" s="67" t="s">
        <v>274</v>
      </c>
      <c r="B25" s="65">
        <v>408</v>
      </c>
      <c r="C25" s="480"/>
      <c r="D25" s="448"/>
    </row>
    <row r="26" spans="1:5">
      <c r="A26" s="67" t="s">
        <v>275</v>
      </c>
      <c r="B26" s="65">
        <v>409</v>
      </c>
      <c r="C26" s="480"/>
      <c r="D26" s="448"/>
    </row>
    <row r="27" spans="1:5">
      <c r="A27" s="67" t="s">
        <v>276</v>
      </c>
      <c r="B27" s="65">
        <v>410</v>
      </c>
      <c r="C27" s="480"/>
      <c r="D27" s="448"/>
    </row>
    <row r="28" spans="1:5">
      <c r="A28" s="67" t="s">
        <v>277</v>
      </c>
      <c r="B28" s="65">
        <v>411</v>
      </c>
      <c r="C28" s="480">
        <v>35416</v>
      </c>
      <c r="D28" s="448">
        <v>9730</v>
      </c>
    </row>
    <row r="29" spans="1:5">
      <c r="A29" s="67" t="s">
        <v>278</v>
      </c>
      <c r="B29" s="65">
        <v>412</v>
      </c>
      <c r="C29" s="480"/>
      <c r="D29" s="448"/>
    </row>
    <row r="30" spans="1:5">
      <c r="A30" s="67" t="s">
        <v>279</v>
      </c>
      <c r="B30" s="65">
        <v>413</v>
      </c>
      <c r="C30" s="480"/>
      <c r="D30" s="448"/>
    </row>
    <row r="31" spans="1:5">
      <c r="A31" s="67" t="s">
        <v>280</v>
      </c>
      <c r="B31" s="65">
        <v>414</v>
      </c>
      <c r="C31" s="480"/>
      <c r="D31" s="448"/>
    </row>
    <row r="32" spans="1:5">
      <c r="A32" s="67" t="s">
        <v>281</v>
      </c>
      <c r="B32" s="65">
        <v>415</v>
      </c>
      <c r="C32" s="480">
        <v>2855</v>
      </c>
      <c r="D32" s="448">
        <v>1116</v>
      </c>
    </row>
    <row r="33" spans="1:4">
      <c r="A33" s="67" t="s">
        <v>282</v>
      </c>
      <c r="B33" s="65">
        <v>416</v>
      </c>
      <c r="C33" s="480"/>
      <c r="D33" s="448"/>
    </row>
    <row r="34" spans="1:4">
      <c r="A34" s="67" t="s">
        <v>283</v>
      </c>
      <c r="B34" s="65">
        <v>417</v>
      </c>
      <c r="C34" s="480">
        <f>5350+89+156</f>
        <v>5595</v>
      </c>
      <c r="D34" s="448"/>
    </row>
    <row r="35" spans="1:4">
      <c r="A35" s="67" t="s">
        <v>284</v>
      </c>
      <c r="B35" s="65">
        <v>418</v>
      </c>
      <c r="C35" s="480">
        <f>5199+1750+1750+1750+1250+667+389+66+121</f>
        <v>12942</v>
      </c>
      <c r="D35" s="448">
        <v>13478</v>
      </c>
    </row>
    <row r="36" spans="1:4">
      <c r="A36" s="67" t="s">
        <v>285</v>
      </c>
      <c r="B36" s="65">
        <v>419</v>
      </c>
      <c r="C36" s="559">
        <f>+C18-C24</f>
        <v>14819</v>
      </c>
      <c r="D36" s="450">
        <v>64453.61</v>
      </c>
    </row>
    <row r="37" spans="1:4">
      <c r="A37" s="471" t="s">
        <v>286</v>
      </c>
      <c r="B37" s="65">
        <v>420</v>
      </c>
      <c r="C37" s="481"/>
      <c r="D37" s="448"/>
    </row>
    <row r="38" spans="1:4">
      <c r="A38" s="68" t="s">
        <v>386</v>
      </c>
      <c r="B38" s="591">
        <v>421</v>
      </c>
      <c r="C38" s="480"/>
      <c r="D38" s="473"/>
    </row>
    <row r="39" spans="1:4">
      <c r="A39" s="69" t="s">
        <v>476</v>
      </c>
      <c r="B39" s="592"/>
      <c r="C39" s="480">
        <v>0</v>
      </c>
      <c r="D39" s="474">
        <f>SUM(D40:D42)</f>
        <v>0</v>
      </c>
    </row>
    <row r="40" spans="1:4">
      <c r="A40" s="69" t="s">
        <v>287</v>
      </c>
      <c r="B40" s="65">
        <v>422</v>
      </c>
      <c r="C40" s="480"/>
      <c r="D40" s="448"/>
    </row>
    <row r="41" spans="1:4">
      <c r="A41" s="70" t="s">
        <v>475</v>
      </c>
      <c r="B41" s="65">
        <v>423</v>
      </c>
      <c r="C41" s="448"/>
      <c r="D41" s="448"/>
    </row>
    <row r="42" spans="1:4">
      <c r="A42" s="70" t="s">
        <v>477</v>
      </c>
      <c r="B42" s="65">
        <v>424</v>
      </c>
      <c r="C42" s="448"/>
      <c r="D42" s="448"/>
    </row>
    <row r="43" spans="1:4">
      <c r="A43" s="70" t="s">
        <v>478</v>
      </c>
      <c r="B43" s="65">
        <v>425</v>
      </c>
      <c r="C43" s="448">
        <f>SUM(C45:C48)</f>
        <v>0</v>
      </c>
      <c r="D43" s="448">
        <f>SUM(D45:D48)</f>
        <v>0</v>
      </c>
    </row>
    <row r="44" spans="1:4">
      <c r="A44" s="70" t="s">
        <v>479</v>
      </c>
      <c r="B44" s="65">
        <v>426</v>
      </c>
      <c r="C44" s="448"/>
      <c r="D44" s="448"/>
    </row>
    <row r="45" spans="1:4">
      <c r="A45" s="70" t="s">
        <v>288</v>
      </c>
      <c r="B45" s="65">
        <v>427</v>
      </c>
      <c r="C45" s="448"/>
      <c r="D45" s="448"/>
    </row>
    <row r="46" spans="1:4">
      <c r="A46" s="70" t="s">
        <v>289</v>
      </c>
      <c r="B46" s="65">
        <v>428</v>
      </c>
      <c r="C46" s="448"/>
      <c r="D46" s="448"/>
    </row>
    <row r="47" spans="1:4">
      <c r="A47" s="70" t="s">
        <v>290</v>
      </c>
      <c r="B47" s="65">
        <v>429</v>
      </c>
      <c r="C47" s="448"/>
      <c r="D47" s="448"/>
    </row>
    <row r="48" spans="1:4" ht="25.5">
      <c r="A48" s="472" t="s">
        <v>480</v>
      </c>
      <c r="B48" s="65">
        <v>430</v>
      </c>
      <c r="C48" s="448"/>
      <c r="D48" s="448"/>
    </row>
    <row r="49" spans="1:6">
      <c r="A49" s="70" t="s">
        <v>481</v>
      </c>
      <c r="B49" s="65">
        <v>431</v>
      </c>
      <c r="C49" s="448">
        <f>C39-C43</f>
        <v>0</v>
      </c>
      <c r="D49" s="448">
        <f>D38-D43</f>
        <v>0</v>
      </c>
    </row>
    <row r="50" spans="1:6">
      <c r="A50" s="70" t="s">
        <v>482</v>
      </c>
      <c r="B50" s="65">
        <v>432</v>
      </c>
      <c r="C50" s="448">
        <f>C43-C39</f>
        <v>0</v>
      </c>
      <c r="D50" s="448">
        <f>D43-D38</f>
        <v>0</v>
      </c>
    </row>
    <row r="51" spans="1:6">
      <c r="A51" s="71" t="s">
        <v>291</v>
      </c>
      <c r="B51" s="65">
        <v>433</v>
      </c>
      <c r="C51" s="448">
        <f>+C18+C39</f>
        <v>71627</v>
      </c>
      <c r="D51" s="448">
        <v>88777.61</v>
      </c>
    </row>
    <row r="52" spans="1:6">
      <c r="A52" s="71" t="s">
        <v>483</v>
      </c>
      <c r="B52" s="65">
        <v>434</v>
      </c>
      <c r="C52" s="448">
        <f>+C24+C43</f>
        <v>56808</v>
      </c>
      <c r="D52" s="448">
        <v>24324</v>
      </c>
    </row>
    <row r="53" spans="1:6">
      <c r="A53" s="71" t="s">
        <v>484</v>
      </c>
      <c r="B53" s="65">
        <v>435</v>
      </c>
      <c r="C53" s="448">
        <f>+C51-C52</f>
        <v>14819</v>
      </c>
      <c r="D53" s="448">
        <v>64453.61</v>
      </c>
    </row>
    <row r="54" spans="1:6">
      <c r="A54" s="71" t="s">
        <v>485</v>
      </c>
      <c r="B54" s="65">
        <v>436</v>
      </c>
      <c r="C54" s="448"/>
      <c r="D54" s="448"/>
    </row>
    <row r="55" spans="1:6">
      <c r="A55" s="71" t="s">
        <v>292</v>
      </c>
      <c r="B55" s="65">
        <v>437</v>
      </c>
      <c r="C55" s="480">
        <v>6327</v>
      </c>
      <c r="D55" s="448">
        <v>85082</v>
      </c>
    </row>
    <row r="56" spans="1:6">
      <c r="A56" s="71" t="s">
        <v>293</v>
      </c>
      <c r="B56" s="65">
        <v>438</v>
      </c>
      <c r="C56" s="448"/>
      <c r="D56" s="448"/>
    </row>
    <row r="57" spans="1:6">
      <c r="A57" s="71" t="s">
        <v>294</v>
      </c>
      <c r="B57" s="65">
        <v>439</v>
      </c>
      <c r="C57" s="448"/>
      <c r="D57" s="448"/>
    </row>
    <row r="58" spans="1:6">
      <c r="A58" s="71" t="s">
        <v>486</v>
      </c>
      <c r="B58" s="65">
        <v>440</v>
      </c>
      <c r="C58" s="448">
        <f>+C55+C53-C54+C56-C57</f>
        <v>21146</v>
      </c>
      <c r="D58" s="448">
        <v>149535.60999999999</v>
      </c>
      <c r="F58" s="558"/>
    </row>
    <row r="59" spans="1:6">
      <c r="C59" s="450"/>
    </row>
    <row r="60" spans="1:6" ht="24.75" customHeight="1">
      <c r="A60" s="172" t="s">
        <v>426</v>
      </c>
      <c r="B60" s="57" t="s">
        <v>3</v>
      </c>
      <c r="C60" s="583" t="s">
        <v>359</v>
      </c>
      <c r="D60" s="583"/>
    </row>
    <row r="61" spans="1:6" ht="24.75" customHeight="1">
      <c r="A61" s="150" t="s">
        <v>590</v>
      </c>
      <c r="C61" s="583"/>
      <c r="D61" s="583"/>
    </row>
    <row r="62" spans="1:6" ht="22.5" customHeight="1">
      <c r="A62" s="64" t="s">
        <v>427</v>
      </c>
      <c r="B62" s="175"/>
      <c r="C62" s="451" t="s">
        <v>432</v>
      </c>
      <c r="D62" s="452"/>
    </row>
    <row r="63" spans="1:6" ht="48" customHeight="1"/>
  </sheetData>
  <mergeCells count="13">
    <mergeCell ref="C60:D61"/>
    <mergeCell ref="A9:D9"/>
    <mergeCell ref="A10:D10"/>
    <mergeCell ref="A11:D11"/>
    <mergeCell ref="A14:A15"/>
    <mergeCell ref="B14:B15"/>
    <mergeCell ref="C14:D14"/>
    <mergeCell ref="B38:B39"/>
    <mergeCell ref="A2:E2"/>
    <mergeCell ref="A3:E3"/>
    <mergeCell ref="A4:E4"/>
    <mergeCell ref="A5:E5"/>
    <mergeCell ref="A6:E6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rowBreaks count="1" manualBreakCount="1">
    <brk id="62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00"/>
  </sheetPr>
  <dimension ref="A1:K47"/>
  <sheetViews>
    <sheetView view="pageBreakPreview" topLeftCell="A13" zoomScaleSheetLayoutView="100" workbookViewId="0">
      <selection activeCell="E18" sqref="E18"/>
    </sheetView>
  </sheetViews>
  <sheetFormatPr defaultRowHeight="12.75"/>
  <cols>
    <col min="1" max="1" width="5.7109375" style="183" customWidth="1"/>
    <col min="2" max="2" width="57.5703125" style="183" customWidth="1"/>
    <col min="3" max="3" width="7.140625" style="183" customWidth="1"/>
    <col min="4" max="5" width="16.42578125" style="453" customWidth="1"/>
    <col min="6" max="6" width="18.28515625" style="183" hidden="1" customWidth="1"/>
    <col min="7" max="7" width="9.42578125" style="183" bestFit="1" customWidth="1"/>
    <col min="8" max="8" width="11" style="183" bestFit="1" customWidth="1"/>
    <col min="9" max="9" width="13.5703125" style="183" bestFit="1" customWidth="1"/>
    <col min="10" max="16384" width="9.140625" style="183"/>
  </cols>
  <sheetData>
    <row r="1" spans="1:9">
      <c r="A1" s="475" t="s">
        <v>491</v>
      </c>
      <c r="B1" s="475"/>
      <c r="C1" s="475"/>
      <c r="D1" s="475"/>
      <c r="E1" s="476"/>
    </row>
    <row r="2" spans="1:9">
      <c r="A2" s="569" t="s">
        <v>492</v>
      </c>
      <c r="B2" s="569"/>
      <c r="C2" s="569"/>
      <c r="D2" s="569"/>
      <c r="E2" s="569"/>
    </row>
    <row r="3" spans="1:9">
      <c r="A3" s="569" t="s">
        <v>401</v>
      </c>
      <c r="B3" s="569"/>
      <c r="C3" s="569"/>
      <c r="D3" s="569"/>
      <c r="E3" s="569"/>
    </row>
    <row r="4" spans="1:9">
      <c r="A4" s="569" t="s">
        <v>493</v>
      </c>
      <c r="B4" s="569"/>
      <c r="C4" s="569"/>
      <c r="D4" s="569"/>
      <c r="E4" s="569"/>
    </row>
    <row r="5" spans="1:9">
      <c r="A5" s="569" t="s">
        <v>494</v>
      </c>
      <c r="B5" s="569"/>
      <c r="C5" s="569"/>
      <c r="D5" s="569"/>
      <c r="E5" s="569"/>
    </row>
    <row r="6" spans="1:9">
      <c r="A6" s="569" t="s">
        <v>495</v>
      </c>
      <c r="B6" s="569"/>
      <c r="C6" s="569"/>
      <c r="D6" s="569"/>
      <c r="E6" s="569"/>
    </row>
    <row r="9" spans="1:9" ht="12.75" customHeight="1">
      <c r="A9" s="596" t="s">
        <v>99</v>
      </c>
      <c r="B9" s="596"/>
      <c r="C9" s="596"/>
      <c r="D9" s="596"/>
      <c r="E9" s="596"/>
    </row>
    <row r="10" spans="1:9">
      <c r="A10" s="597" t="s">
        <v>593</v>
      </c>
      <c r="B10" s="597"/>
      <c r="C10" s="597"/>
      <c r="D10" s="597"/>
      <c r="E10" s="597"/>
    </row>
    <row r="11" spans="1:9">
      <c r="A11" s="185"/>
      <c r="B11" s="185"/>
      <c r="C11" s="185"/>
      <c r="D11" s="454"/>
      <c r="E11" s="454"/>
    </row>
    <row r="12" spans="1:9">
      <c r="E12" s="454" t="s">
        <v>100</v>
      </c>
    </row>
    <row r="13" spans="1:9" ht="25.5">
      <c r="A13" s="186" t="s">
        <v>5</v>
      </c>
      <c r="B13" s="187" t="s">
        <v>101</v>
      </c>
      <c r="C13" s="187" t="s">
        <v>0</v>
      </c>
      <c r="D13" s="455" t="s">
        <v>102</v>
      </c>
      <c r="E13" s="455" t="s">
        <v>103</v>
      </c>
    </row>
    <row r="14" spans="1:9">
      <c r="A14" s="188">
        <v>1</v>
      </c>
      <c r="B14" s="188">
        <v>2</v>
      </c>
      <c r="C14" s="188">
        <v>3</v>
      </c>
      <c r="D14" s="456">
        <v>4</v>
      </c>
      <c r="E14" s="456">
        <v>5</v>
      </c>
    </row>
    <row r="15" spans="1:9" ht="19.5" customHeight="1">
      <c r="A15" s="189" t="s">
        <v>1</v>
      </c>
      <c r="B15" s="190" t="s">
        <v>104</v>
      </c>
      <c r="C15" s="188">
        <v>501</v>
      </c>
      <c r="D15" s="560">
        <f>+D16/D17</f>
        <v>2.004701167749797</v>
      </c>
      <c r="E15" s="491">
        <v>1.9729012185215273</v>
      </c>
      <c r="H15" s="276">
        <f>+'2'!D23</f>
        <v>23906</v>
      </c>
      <c r="I15" s="276"/>
    </row>
    <row r="16" spans="1:9" ht="20.100000000000001" customHeight="1">
      <c r="A16" s="188" t="s">
        <v>6</v>
      </c>
      <c r="B16" s="191" t="s">
        <v>105</v>
      </c>
      <c r="C16" s="188">
        <v>502</v>
      </c>
      <c r="D16" s="482">
        <f>+'1'!E55</f>
        <v>3948459.42</v>
      </c>
      <c r="E16" s="457">
        <v>3885826.24</v>
      </c>
      <c r="G16" s="276">
        <f>+D16+D20</f>
        <v>8760373.4199999999</v>
      </c>
      <c r="H16" s="275">
        <f>+G16/2</f>
        <v>4380186.71</v>
      </c>
      <c r="I16" s="376"/>
    </row>
    <row r="17" spans="1:11" ht="20.100000000000001" customHeight="1">
      <c r="A17" s="188" t="s">
        <v>7</v>
      </c>
      <c r="B17" s="191" t="s">
        <v>106</v>
      </c>
      <c r="C17" s="188">
        <v>503</v>
      </c>
      <c r="D17" s="482">
        <v>1969600</v>
      </c>
      <c r="E17" s="482">
        <v>1969600</v>
      </c>
      <c r="H17" s="487">
        <f>+H15/H16</f>
        <v>5.457758215060198E-3</v>
      </c>
      <c r="I17" s="379"/>
      <c r="J17" s="278"/>
      <c r="K17" s="278"/>
    </row>
    <row r="18" spans="1:11" ht="20.100000000000001" customHeight="1">
      <c r="A18" s="188" t="s">
        <v>8</v>
      </c>
      <c r="B18" s="191" t="s">
        <v>107</v>
      </c>
      <c r="C18" s="188">
        <v>504</v>
      </c>
      <c r="D18" s="567">
        <f>+D16/D17</f>
        <v>2.004701167749797</v>
      </c>
      <c r="E18" s="568">
        <v>1.9729012185215273</v>
      </c>
      <c r="I18" s="277"/>
    </row>
    <row r="19" spans="1:11" ht="18.75" customHeight="1">
      <c r="A19" s="189" t="s">
        <v>2</v>
      </c>
      <c r="B19" s="190" t="s">
        <v>108</v>
      </c>
      <c r="C19" s="188">
        <v>505</v>
      </c>
      <c r="D19" s="566">
        <f>+D20/D21</f>
        <v>2.4430919983753046</v>
      </c>
      <c r="E19" s="490"/>
    </row>
    <row r="20" spans="1:11" ht="20.100000000000001" customHeight="1">
      <c r="A20" s="188" t="s">
        <v>6</v>
      </c>
      <c r="B20" s="191" t="s">
        <v>109</v>
      </c>
      <c r="C20" s="188">
        <v>506</v>
      </c>
      <c r="D20" s="483">
        <f>+'1'!D55</f>
        <v>4811914</v>
      </c>
      <c r="E20" s="458">
        <v>4319089</v>
      </c>
      <c r="G20" s="276">
        <f>+'2'!D15+'2'!D16+'2'!D19-'2'!D25-'2'!D31</f>
        <v>0</v>
      </c>
      <c r="H20" s="488">
        <f>+G20/H16</f>
        <v>0</v>
      </c>
      <c r="I20" s="377"/>
    </row>
    <row r="21" spans="1:11" ht="20.100000000000001" customHeight="1">
      <c r="A21" s="188" t="s">
        <v>7</v>
      </c>
      <c r="B21" s="191" t="s">
        <v>110</v>
      </c>
      <c r="C21" s="188">
        <v>507</v>
      </c>
      <c r="D21" s="482">
        <v>1969600</v>
      </c>
      <c r="E21" s="482">
        <v>1969600</v>
      </c>
    </row>
    <row r="22" spans="1:11" ht="20.100000000000001" customHeight="1">
      <c r="A22" s="188" t="s">
        <v>8</v>
      </c>
      <c r="B22" s="191" t="s">
        <v>111</v>
      </c>
      <c r="C22" s="188">
        <v>508</v>
      </c>
      <c r="D22" s="484">
        <f>+'1'!D79</f>
        <v>2.4430919983753046</v>
      </c>
      <c r="E22" s="484">
        <v>2.1928762185215271</v>
      </c>
      <c r="H22" s="276"/>
      <c r="I22" s="378"/>
    </row>
    <row r="23" spans="1:11" ht="20.100000000000001" customHeight="1">
      <c r="A23" s="189" t="s">
        <v>9</v>
      </c>
      <c r="B23" s="190" t="s">
        <v>112</v>
      </c>
      <c r="C23" s="188">
        <v>509</v>
      </c>
      <c r="D23" s="485"/>
      <c r="E23" s="459"/>
      <c r="F23" s="185" t="s">
        <v>313</v>
      </c>
    </row>
    <row r="24" spans="1:11" ht="18" customHeight="1">
      <c r="A24" s="188" t="s">
        <v>6</v>
      </c>
      <c r="B24" s="191" t="s">
        <v>113</v>
      </c>
      <c r="C24" s="188">
        <v>510</v>
      </c>
      <c r="D24" s="335">
        <v>5.4999999999999997E-3</v>
      </c>
      <c r="E24" s="460">
        <v>1.1584608651468379E-2</v>
      </c>
      <c r="F24" s="192">
        <v>103598555.66</v>
      </c>
    </row>
    <row r="25" spans="1:11" ht="18.75" customHeight="1">
      <c r="A25" s="188" t="s">
        <v>7</v>
      </c>
      <c r="B25" s="191" t="s">
        <v>338</v>
      </c>
      <c r="C25" s="188">
        <v>511</v>
      </c>
      <c r="D25" s="489"/>
      <c r="E25" s="460">
        <v>-0.99190078802494408</v>
      </c>
      <c r="F25" s="183" t="s">
        <v>114</v>
      </c>
      <c r="G25" s="276">
        <f>+'2'!D49</f>
        <v>1013142</v>
      </c>
      <c r="H25" s="463">
        <f>+G25/H16</f>
        <v>0.23130109903465737</v>
      </c>
      <c r="I25" s="279"/>
    </row>
    <row r="26" spans="1:11" ht="20.100000000000001" customHeight="1">
      <c r="A26" s="188" t="s">
        <v>8</v>
      </c>
      <c r="B26" s="191" t="s">
        <v>115</v>
      </c>
      <c r="C26" s="188">
        <v>512</v>
      </c>
      <c r="D26" s="486"/>
      <c r="E26" s="460"/>
    </row>
    <row r="27" spans="1:11" ht="20.100000000000001" customHeight="1">
      <c r="A27" s="188" t="s">
        <v>10</v>
      </c>
      <c r="B27" s="191" t="s">
        <v>339</v>
      </c>
      <c r="C27" s="188">
        <v>513</v>
      </c>
      <c r="D27" s="489">
        <v>0.23130000000000001</v>
      </c>
      <c r="E27" s="461">
        <v>1.0034852895349329</v>
      </c>
      <c r="H27" s="276"/>
      <c r="I27" s="277"/>
    </row>
    <row r="28" spans="1:11">
      <c r="A28" s="184"/>
      <c r="B28" s="184"/>
      <c r="C28" s="184"/>
      <c r="E28" s="462"/>
    </row>
    <row r="29" spans="1:11">
      <c r="A29" s="184"/>
      <c r="B29" s="150" t="s">
        <v>590</v>
      </c>
      <c r="C29" s="184"/>
      <c r="D29" s="598" t="s">
        <v>421</v>
      </c>
      <c r="E29" s="598"/>
    </row>
    <row r="30" spans="1:11">
      <c r="A30" s="184"/>
      <c r="B30" s="193" t="s">
        <v>487</v>
      </c>
      <c r="C30" s="194" t="s">
        <v>3</v>
      </c>
      <c r="D30" s="598"/>
      <c r="E30" s="598"/>
    </row>
    <row r="31" spans="1:11" ht="16.5" customHeight="1">
      <c r="B31" s="166"/>
      <c r="D31" s="453" t="s">
        <v>433</v>
      </c>
    </row>
    <row r="32" spans="1:11" ht="16.5" customHeight="1">
      <c r="B32" s="183" t="s">
        <v>428</v>
      </c>
      <c r="C32" s="195"/>
      <c r="D32" s="599"/>
      <c r="E32" s="599"/>
    </row>
    <row r="33" spans="2:6">
      <c r="B33" s="183" t="s">
        <v>429</v>
      </c>
      <c r="D33" s="453" t="s">
        <v>116</v>
      </c>
    </row>
    <row r="34" spans="2:6" ht="17.25" customHeight="1"/>
    <row r="35" spans="2:6" ht="23.25" customHeight="1">
      <c r="B35" s="594"/>
      <c r="C35" s="595"/>
      <c r="D35" s="595"/>
      <c r="E35" s="595"/>
      <c r="F35" s="595"/>
    </row>
    <row r="40" spans="2:6">
      <c r="B40" s="593"/>
      <c r="C40" s="593"/>
      <c r="D40" s="593"/>
      <c r="E40" s="593"/>
    </row>
    <row r="41" spans="2:6">
      <c r="B41" s="593"/>
      <c r="C41" s="593"/>
      <c r="D41" s="593"/>
      <c r="E41" s="593"/>
    </row>
    <row r="42" spans="2:6">
      <c r="B42" s="593"/>
      <c r="C42" s="593"/>
      <c r="D42" s="593"/>
      <c r="E42" s="593"/>
    </row>
    <row r="47" spans="2:6">
      <c r="C47" s="192"/>
    </row>
  </sheetData>
  <mergeCells count="11">
    <mergeCell ref="B40:E42"/>
    <mergeCell ref="B35:F35"/>
    <mergeCell ref="A9:E9"/>
    <mergeCell ref="A10:E10"/>
    <mergeCell ref="D29:E30"/>
    <mergeCell ref="D32:E32"/>
    <mergeCell ref="A2:E2"/>
    <mergeCell ref="A3:E3"/>
    <mergeCell ref="A4:E4"/>
    <mergeCell ref="A5:E5"/>
    <mergeCell ref="A6:E6"/>
  </mergeCells>
  <phoneticPr fontId="9" type="noConversion"/>
  <pageMargins left="0.43307086614173229" right="0.21" top="0.74803149606299213" bottom="0.9055118110236221" header="0.27559055118110237" footer="0.31496062992125984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00"/>
  </sheetPr>
  <dimension ref="A1:L44"/>
  <sheetViews>
    <sheetView view="pageBreakPreview" topLeftCell="B10" zoomScaleSheetLayoutView="100" workbookViewId="0">
      <selection activeCell="D21" sqref="D21"/>
    </sheetView>
  </sheetViews>
  <sheetFormatPr defaultRowHeight="12.75"/>
  <cols>
    <col min="1" max="1" width="4.7109375" style="14" hidden="1" customWidth="1"/>
    <col min="2" max="2" width="7.5703125" style="14" customWidth="1"/>
    <col min="3" max="3" width="29.28515625" style="14" customWidth="1"/>
    <col min="4" max="4" width="28.7109375" style="14" customWidth="1"/>
    <col min="5" max="5" width="22.42578125" style="14" customWidth="1"/>
    <col min="6" max="6" width="7.28515625" style="14" customWidth="1"/>
    <col min="7" max="7" width="18.5703125" style="14" bestFit="1" customWidth="1"/>
    <col min="8" max="8" width="15.42578125" style="14" customWidth="1"/>
    <col min="9" max="16384" width="9.140625" style="14"/>
  </cols>
  <sheetData>
    <row r="1" spans="2:11">
      <c r="B1" s="475" t="s">
        <v>491</v>
      </c>
      <c r="C1" s="475"/>
      <c r="D1" s="475"/>
      <c r="E1" s="475"/>
      <c r="F1" s="476"/>
    </row>
    <row r="2" spans="2:11">
      <c r="B2" s="569" t="s">
        <v>492</v>
      </c>
      <c r="C2" s="569"/>
      <c r="D2" s="569"/>
      <c r="E2" s="569"/>
      <c r="F2" s="569"/>
      <c r="G2" s="15"/>
      <c r="H2" s="15"/>
      <c r="I2" s="15"/>
      <c r="J2" s="15"/>
      <c r="K2" s="15"/>
    </row>
    <row r="3" spans="2:11">
      <c r="B3" s="569" t="s">
        <v>401</v>
      </c>
      <c r="C3" s="569"/>
      <c r="D3" s="569"/>
      <c r="E3" s="569"/>
      <c r="F3" s="569"/>
      <c r="G3" s="15"/>
      <c r="H3" s="15"/>
      <c r="I3" s="15"/>
      <c r="J3" s="15"/>
      <c r="K3" s="15"/>
    </row>
    <row r="4" spans="2:11">
      <c r="B4" s="569" t="s">
        <v>493</v>
      </c>
      <c r="C4" s="569"/>
      <c r="D4" s="569"/>
      <c r="E4" s="569"/>
      <c r="F4" s="569"/>
    </row>
    <row r="5" spans="2:11">
      <c r="B5" s="569" t="s">
        <v>494</v>
      </c>
      <c r="C5" s="569"/>
      <c r="D5" s="569"/>
      <c r="E5" s="569"/>
      <c r="F5" s="569"/>
    </row>
    <row r="6" spans="2:11">
      <c r="B6" s="569" t="s">
        <v>495</v>
      </c>
      <c r="C6" s="569"/>
      <c r="D6" s="569"/>
      <c r="E6" s="569"/>
      <c r="F6" s="569"/>
    </row>
    <row r="11" spans="2:11">
      <c r="B11" s="600" t="s">
        <v>36</v>
      </c>
      <c r="C11" s="600"/>
      <c r="D11" s="600"/>
      <c r="E11" s="600"/>
    </row>
    <row r="12" spans="2:11">
      <c r="B12" s="600" t="s">
        <v>594</v>
      </c>
      <c r="C12" s="600"/>
      <c r="D12" s="600"/>
      <c r="E12" s="600"/>
    </row>
    <row r="16" spans="2:11" ht="25.5">
      <c r="B16" s="16" t="s">
        <v>297</v>
      </c>
      <c r="C16" s="16" t="s">
        <v>12</v>
      </c>
      <c r="D16" s="16" t="s">
        <v>17</v>
      </c>
      <c r="E16" s="16" t="s">
        <v>438</v>
      </c>
    </row>
    <row r="17" spans="1:12" ht="15" customHeight="1">
      <c r="B17" s="17">
        <v>1</v>
      </c>
      <c r="C17" s="18">
        <v>2</v>
      </c>
      <c r="D17" s="18">
        <v>3</v>
      </c>
      <c r="E17" s="18">
        <v>4</v>
      </c>
    </row>
    <row r="18" spans="1:12" ht="20.100000000000001" customHeight="1">
      <c r="B18" s="16">
        <v>1</v>
      </c>
      <c r="C18" s="19" t="s">
        <v>439</v>
      </c>
      <c r="D18" s="20">
        <v>3751813</v>
      </c>
      <c r="E18" s="21">
        <f>+D18/$D$24*100</f>
        <v>76.370311882017461</v>
      </c>
    </row>
    <row r="19" spans="1:12" ht="20.100000000000001" customHeight="1">
      <c r="B19" s="16">
        <v>2</v>
      </c>
      <c r="C19" s="19" t="s">
        <v>37</v>
      </c>
      <c r="D19" s="20">
        <v>0</v>
      </c>
      <c r="E19" s="21">
        <f t="shared" ref="E19:E23" si="0">+D19/$D$24*100</f>
        <v>0</v>
      </c>
    </row>
    <row r="20" spans="1:12" ht="20.100000000000001" customHeight="1">
      <c r="B20" s="16">
        <v>3</v>
      </c>
      <c r="C20" s="19" t="s">
        <v>35</v>
      </c>
      <c r="D20" s="20">
        <v>71461</v>
      </c>
      <c r="E20" s="21">
        <f t="shared" si="0"/>
        <v>1.4546297636371668</v>
      </c>
    </row>
    <row r="21" spans="1:12" ht="20.100000000000001" customHeight="1">
      <c r="B21" s="16">
        <v>4</v>
      </c>
      <c r="C21" s="19" t="s">
        <v>440</v>
      </c>
      <c r="D21" s="20">
        <v>0</v>
      </c>
      <c r="E21" s="21">
        <f t="shared" si="0"/>
        <v>0</v>
      </c>
    </row>
    <row r="22" spans="1:12" ht="20.100000000000001" customHeight="1">
      <c r="B22" s="16">
        <v>5</v>
      </c>
      <c r="C22" s="19" t="s">
        <v>38</v>
      </c>
      <c r="D22" s="20">
        <f>+'1'!D15</f>
        <v>21146</v>
      </c>
      <c r="E22" s="21">
        <f t="shared" si="0"/>
        <v>0.43043899444272443</v>
      </c>
    </row>
    <row r="23" spans="1:12" ht="20.100000000000001" customHeight="1">
      <c r="B23" s="16">
        <v>6</v>
      </c>
      <c r="C23" s="19" t="s">
        <v>357</v>
      </c>
      <c r="D23" s="20">
        <f>+'1'!D22</f>
        <v>1068239</v>
      </c>
      <c r="E23" s="21">
        <f t="shared" si="0"/>
        <v>21.74461935990265</v>
      </c>
    </row>
    <row r="24" spans="1:12" ht="20.100000000000001" customHeight="1">
      <c r="B24" s="16"/>
      <c r="C24" s="19" t="s">
        <v>441</v>
      </c>
      <c r="D24" s="20">
        <f>SUM(D18:D23)</f>
        <v>4912659</v>
      </c>
      <c r="E24" s="21">
        <f>SUM(E18:E23)</f>
        <v>100</v>
      </c>
      <c r="F24" s="22"/>
    </row>
    <row r="25" spans="1:12" ht="24" customHeight="1">
      <c r="C25" s="196"/>
      <c r="D25" s="196"/>
      <c r="E25" s="196"/>
    </row>
    <row r="26" spans="1:12" ht="31.5" customHeight="1">
      <c r="A26" s="153" t="s">
        <v>424</v>
      </c>
      <c r="B26" s="12"/>
      <c r="C26" s="23"/>
      <c r="D26" s="181" t="s">
        <v>488</v>
      </c>
      <c r="E26" s="602" t="s">
        <v>359</v>
      </c>
      <c r="F26" s="602"/>
      <c r="G26" s="155"/>
    </row>
    <row r="27" spans="1:12" ht="15.75" customHeight="1">
      <c r="B27" s="150" t="s">
        <v>590</v>
      </c>
      <c r="C27" s="23"/>
      <c r="D27" s="269"/>
      <c r="E27" s="269" t="s">
        <v>432</v>
      </c>
      <c r="F27" s="154"/>
      <c r="G27" s="154"/>
    </row>
    <row r="28" spans="1:12" ht="14.25" customHeight="1">
      <c r="A28" s="23"/>
      <c r="C28" s="23"/>
      <c r="D28" s="23"/>
      <c r="E28" s="23"/>
      <c r="F28" s="23"/>
      <c r="G28" s="23"/>
      <c r="H28" s="13"/>
      <c r="I28" s="13"/>
      <c r="J28" s="13"/>
      <c r="K28" s="13"/>
      <c r="L28" s="13"/>
    </row>
    <row r="29" spans="1:12">
      <c r="A29" s="23"/>
      <c r="B29" s="23"/>
      <c r="C29" s="23"/>
      <c r="D29" s="167" t="s">
        <v>40</v>
      </c>
      <c r="E29" s="167" t="s">
        <v>423</v>
      </c>
      <c r="F29" s="23"/>
      <c r="G29" s="23"/>
      <c r="H29" s="13"/>
      <c r="I29" s="13"/>
      <c r="J29" s="13"/>
      <c r="K29" s="13"/>
      <c r="L29" s="13"/>
    </row>
    <row r="30" spans="1:12">
      <c r="A30" s="23"/>
      <c r="B30" s="23"/>
      <c r="C30" s="198"/>
      <c r="D30" s="23"/>
      <c r="E30" s="23"/>
      <c r="F30" s="23"/>
      <c r="G30" s="23"/>
      <c r="H30" s="13"/>
      <c r="I30" s="13"/>
    </row>
    <row r="31" spans="1:12">
      <c r="A31" s="23"/>
      <c r="B31" s="23"/>
      <c r="C31" s="196"/>
      <c r="E31" s="23"/>
      <c r="F31" s="23"/>
      <c r="G31" s="23"/>
      <c r="H31" s="13"/>
      <c r="I31" s="13"/>
    </row>
    <row r="32" spans="1:12">
      <c r="A32" s="23"/>
      <c r="B32" s="23"/>
      <c r="C32" s="197"/>
      <c r="E32" s="23"/>
      <c r="F32" s="23"/>
      <c r="G32" s="23"/>
      <c r="H32" s="13"/>
      <c r="I32" s="13"/>
    </row>
    <row r="33" spans="1:12">
      <c r="A33" s="23"/>
      <c r="B33" s="23"/>
      <c r="C33" s="197"/>
      <c r="E33" s="23"/>
      <c r="F33" s="23"/>
      <c r="G33" s="23"/>
      <c r="H33" s="13"/>
      <c r="I33" s="13"/>
      <c r="J33" s="13"/>
      <c r="K33" s="13"/>
      <c r="L33" s="13"/>
    </row>
    <row r="34" spans="1:12">
      <c r="A34" s="23"/>
      <c r="B34" s="23"/>
      <c r="C34" s="23"/>
      <c r="D34" s="23"/>
      <c r="E34" s="23"/>
      <c r="F34" s="23"/>
      <c r="G34" s="23"/>
      <c r="H34" s="13"/>
      <c r="I34" s="13"/>
      <c r="J34" s="13"/>
      <c r="K34" s="13"/>
      <c r="L34" s="13"/>
    </row>
    <row r="35" spans="1:12">
      <c r="A35" s="23"/>
      <c r="B35" s="23"/>
      <c r="C35" s="23"/>
      <c r="D35" s="23"/>
      <c r="E35" s="23"/>
      <c r="F35" s="23"/>
      <c r="G35" s="23"/>
    </row>
    <row r="42" spans="1:12" ht="22.5" customHeight="1">
      <c r="B42" s="601"/>
      <c r="C42" s="601"/>
      <c r="D42" s="601"/>
      <c r="E42" s="601"/>
    </row>
    <row r="43" spans="1:12">
      <c r="B43" s="601"/>
      <c r="C43" s="601"/>
      <c r="D43" s="601"/>
      <c r="E43" s="601"/>
    </row>
    <row r="44" spans="1:12">
      <c r="B44" s="601"/>
      <c r="C44" s="601"/>
      <c r="D44" s="601"/>
      <c r="E44" s="601"/>
    </row>
  </sheetData>
  <mergeCells count="9">
    <mergeCell ref="B11:E11"/>
    <mergeCell ref="B12:E12"/>
    <mergeCell ref="B42:E44"/>
    <mergeCell ref="E26:F26"/>
    <mergeCell ref="B2:F2"/>
    <mergeCell ref="B3:F3"/>
    <mergeCell ref="B4:F4"/>
    <mergeCell ref="B5:F5"/>
    <mergeCell ref="B6:F6"/>
  </mergeCells>
  <printOptions horizontalCentered="1" verticalCentered="1"/>
  <pageMargins left="0.43307086614173201" right="0.31496062992126" top="0.74803149606299202" bottom="0.90551181102362199" header="0.27559055118110198" footer="0.3149606299212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FF00"/>
  </sheetPr>
  <dimension ref="A1:S88"/>
  <sheetViews>
    <sheetView view="pageBreakPreview" topLeftCell="A49" zoomScale="80" zoomScaleSheetLayoutView="80" workbookViewId="0">
      <selection activeCell="I61" sqref="I61:I64"/>
    </sheetView>
  </sheetViews>
  <sheetFormatPr defaultRowHeight="12.75"/>
  <cols>
    <col min="1" max="1" width="48.42578125" style="85" customWidth="1"/>
    <col min="2" max="2" width="11.5703125" style="93" customWidth="1"/>
    <col min="3" max="3" width="11.85546875" style="86" customWidth="1"/>
    <col min="4" max="4" width="5.140625" style="85" customWidth="1"/>
    <col min="5" max="5" width="12.5703125" style="87" customWidth="1"/>
    <col min="6" max="6" width="5.28515625" style="88" customWidth="1"/>
    <col min="7" max="7" width="12.7109375" style="89" customWidth="1"/>
    <col min="8" max="8" width="5.28515625" style="88" customWidth="1"/>
    <col min="9" max="9" width="15.28515625" style="90" customWidth="1"/>
    <col min="10" max="10" width="4.140625" style="88" customWidth="1"/>
    <col min="11" max="11" width="12.140625" style="89" customWidth="1"/>
    <col min="12" max="12" width="5.42578125" style="91" customWidth="1"/>
    <col min="13" max="13" width="15.28515625" style="90" customWidth="1"/>
    <col min="14" max="14" width="6" style="88" bestFit="1" customWidth="1"/>
    <col min="15" max="15" width="13.140625" style="307" customWidth="1"/>
    <col min="16" max="16" width="4.140625" style="88" customWidth="1"/>
    <col min="17" max="17" width="18.28515625" style="307" customWidth="1"/>
    <col min="18" max="18" width="32.42578125" style="85" hidden="1" customWidth="1"/>
    <col min="19" max="19" width="14.85546875" style="85" hidden="1" customWidth="1"/>
    <col min="20" max="20" width="9.140625" style="85"/>
    <col min="21" max="21" width="21" style="85" customWidth="1"/>
    <col min="22" max="16384" width="9.140625" style="85"/>
  </cols>
  <sheetData>
    <row r="1" spans="1:19">
      <c r="A1" s="475" t="s">
        <v>491</v>
      </c>
      <c r="B1" s="475"/>
      <c r="C1" s="475"/>
      <c r="D1" s="475"/>
      <c r="E1" s="476"/>
    </row>
    <row r="2" spans="1:19">
      <c r="A2" s="569" t="s">
        <v>492</v>
      </c>
      <c r="B2" s="569"/>
      <c r="C2" s="569"/>
      <c r="D2" s="569"/>
      <c r="E2" s="569"/>
    </row>
    <row r="3" spans="1:19">
      <c r="A3" s="569" t="s">
        <v>401</v>
      </c>
      <c r="B3" s="569"/>
      <c r="C3" s="569"/>
      <c r="D3" s="569"/>
      <c r="E3" s="569"/>
    </row>
    <row r="4" spans="1:19">
      <c r="A4" s="569" t="s">
        <v>493</v>
      </c>
      <c r="B4" s="569"/>
      <c r="C4" s="569"/>
      <c r="D4" s="569"/>
      <c r="E4" s="569"/>
    </row>
    <row r="5" spans="1:19">
      <c r="A5" s="569" t="s">
        <v>494</v>
      </c>
      <c r="B5" s="569"/>
      <c r="C5" s="569"/>
      <c r="D5" s="569"/>
      <c r="E5" s="569"/>
    </row>
    <row r="6" spans="1:19">
      <c r="A6" s="569" t="s">
        <v>495</v>
      </c>
      <c r="B6" s="569"/>
      <c r="C6" s="569"/>
      <c r="D6" s="569"/>
      <c r="E6" s="569"/>
    </row>
    <row r="8" spans="1:19">
      <c r="A8" s="603" t="s">
        <v>11</v>
      </c>
      <c r="B8" s="603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Q8" s="603"/>
    </row>
    <row r="9" spans="1:19">
      <c r="A9" s="603" t="s">
        <v>586</v>
      </c>
      <c r="B9" s="604"/>
      <c r="C9" s="604"/>
      <c r="D9" s="604"/>
      <c r="E9" s="604"/>
      <c r="F9" s="604"/>
      <c r="G9" s="604"/>
      <c r="H9" s="604"/>
      <c r="I9" s="604"/>
      <c r="J9" s="604"/>
      <c r="K9" s="604"/>
      <c r="L9" s="604"/>
      <c r="M9" s="604"/>
      <c r="N9" s="604"/>
      <c r="O9" s="604"/>
      <c r="P9" s="604"/>
      <c r="Q9" s="604"/>
      <c r="R9" s="94"/>
    </row>
    <row r="10" spans="1:19" ht="63" customHeight="1">
      <c r="A10" s="388"/>
      <c r="B10" s="308"/>
      <c r="C10" s="309"/>
      <c r="D10" s="389"/>
      <c r="E10" s="310"/>
      <c r="F10" s="311"/>
      <c r="G10" s="312"/>
      <c r="H10" s="311"/>
      <c r="I10" s="313"/>
      <c r="J10" s="311"/>
      <c r="K10" s="312"/>
      <c r="L10" s="314"/>
      <c r="M10" s="313"/>
      <c r="N10" s="311"/>
      <c r="O10" s="315"/>
      <c r="P10" s="311"/>
      <c r="Q10" s="315"/>
      <c r="R10" s="94">
        <v>102235371.31999999</v>
      </c>
    </row>
    <row r="11" spans="1:19">
      <c r="A11" s="92" t="s">
        <v>362</v>
      </c>
      <c r="R11" s="94"/>
    </row>
    <row r="12" spans="1:19" s="92" customFormat="1" ht="16.5" customHeight="1">
      <c r="A12" s="616" t="s">
        <v>12</v>
      </c>
      <c r="B12" s="616"/>
      <c r="C12" s="616"/>
      <c r="D12" s="605" t="s">
        <v>0</v>
      </c>
      <c r="E12" s="606" t="s">
        <v>13</v>
      </c>
      <c r="F12" s="605" t="s">
        <v>0</v>
      </c>
      <c r="G12" s="607" t="s">
        <v>14</v>
      </c>
      <c r="H12" s="605" t="s">
        <v>0</v>
      </c>
      <c r="I12" s="608" t="s">
        <v>15</v>
      </c>
      <c r="J12" s="605" t="s">
        <v>0</v>
      </c>
      <c r="K12" s="607" t="s">
        <v>16</v>
      </c>
      <c r="L12" s="609" t="s">
        <v>0</v>
      </c>
      <c r="M12" s="608" t="s">
        <v>17</v>
      </c>
      <c r="N12" s="605" t="s">
        <v>0</v>
      </c>
      <c r="O12" s="610" t="s">
        <v>18</v>
      </c>
      <c r="P12" s="605" t="s">
        <v>0</v>
      </c>
      <c r="Q12" s="610" t="s">
        <v>19</v>
      </c>
      <c r="R12" s="159"/>
    </row>
    <row r="13" spans="1:19" s="92" customFormat="1" ht="42" customHeight="1">
      <c r="A13" s="385" t="s">
        <v>20</v>
      </c>
      <c r="B13" s="385" t="s">
        <v>340</v>
      </c>
      <c r="C13" s="385" t="s">
        <v>21</v>
      </c>
      <c r="D13" s="605"/>
      <c r="E13" s="606"/>
      <c r="F13" s="605"/>
      <c r="G13" s="607"/>
      <c r="H13" s="605"/>
      <c r="I13" s="608"/>
      <c r="J13" s="605"/>
      <c r="K13" s="607"/>
      <c r="L13" s="609"/>
      <c r="M13" s="608"/>
      <c r="N13" s="605"/>
      <c r="O13" s="610"/>
      <c r="P13" s="605"/>
      <c r="Q13" s="610"/>
      <c r="R13" s="159"/>
    </row>
    <row r="14" spans="1:19" ht="16.5" customHeight="1">
      <c r="A14" s="617">
        <v>1</v>
      </c>
      <c r="B14" s="617"/>
      <c r="C14" s="617"/>
      <c r="D14" s="605"/>
      <c r="E14" s="95">
        <v>2</v>
      </c>
      <c r="F14" s="605"/>
      <c r="G14" s="96">
        <v>3</v>
      </c>
      <c r="H14" s="605"/>
      <c r="I14" s="96" t="s">
        <v>341</v>
      </c>
      <c r="J14" s="605"/>
      <c r="K14" s="96">
        <v>5</v>
      </c>
      <c r="L14" s="609"/>
      <c r="M14" s="96">
        <v>6</v>
      </c>
      <c r="N14" s="605"/>
      <c r="O14" s="96">
        <v>7</v>
      </c>
      <c r="P14" s="605"/>
      <c r="Q14" s="96">
        <v>8</v>
      </c>
      <c r="R14" s="101"/>
      <c r="S14" s="85">
        <v>103701637.70999999</v>
      </c>
    </row>
    <row r="15" spans="1:19" ht="16.5" customHeight="1">
      <c r="A15" s="613" t="s">
        <v>342</v>
      </c>
      <c r="B15" s="613"/>
      <c r="C15" s="613"/>
      <c r="D15" s="385">
        <v>601</v>
      </c>
      <c r="E15" s="316" t="s">
        <v>23</v>
      </c>
      <c r="F15" s="317">
        <v>612</v>
      </c>
      <c r="G15" s="318" t="s">
        <v>23</v>
      </c>
      <c r="H15" s="317">
        <v>623</v>
      </c>
      <c r="I15" s="319" t="s">
        <v>23</v>
      </c>
      <c r="J15" s="317">
        <v>634</v>
      </c>
      <c r="K15" s="318" t="s">
        <v>23</v>
      </c>
      <c r="L15" s="320">
        <v>645</v>
      </c>
      <c r="M15" s="319" t="s">
        <v>23</v>
      </c>
      <c r="N15" s="317">
        <v>656</v>
      </c>
      <c r="O15" s="321" t="s">
        <v>23</v>
      </c>
      <c r="P15" s="317">
        <v>667</v>
      </c>
      <c r="Q15" s="321" t="s">
        <v>23</v>
      </c>
      <c r="R15" s="101"/>
    </row>
    <row r="16" spans="1:19" ht="16.5" customHeight="1">
      <c r="A16" s="618" t="s">
        <v>343</v>
      </c>
      <c r="B16" s="618"/>
      <c r="C16" s="618"/>
      <c r="D16" s="385">
        <v>602</v>
      </c>
      <c r="E16" s="316" t="s">
        <v>23</v>
      </c>
      <c r="F16" s="317">
        <v>613</v>
      </c>
      <c r="G16" s="318" t="s">
        <v>23</v>
      </c>
      <c r="H16" s="317">
        <v>624</v>
      </c>
      <c r="I16" s="319" t="s">
        <v>23</v>
      </c>
      <c r="J16" s="317">
        <v>635</v>
      </c>
      <c r="K16" s="318" t="s">
        <v>23</v>
      </c>
      <c r="L16" s="320">
        <v>645</v>
      </c>
      <c r="M16" s="319" t="s">
        <v>23</v>
      </c>
      <c r="N16" s="317">
        <v>657</v>
      </c>
      <c r="O16" s="321" t="s">
        <v>23</v>
      </c>
      <c r="P16" s="317">
        <v>668</v>
      </c>
      <c r="Q16" s="321" t="s">
        <v>23</v>
      </c>
      <c r="R16" s="101"/>
    </row>
    <row r="17" spans="1:18" ht="16.5" customHeight="1">
      <c r="A17" s="496" t="s">
        <v>507</v>
      </c>
      <c r="B17" s="497" t="s">
        <v>361</v>
      </c>
      <c r="C17" s="497" t="s">
        <v>508</v>
      </c>
      <c r="D17" s="97"/>
      <c r="E17" s="508">
        <v>147547</v>
      </c>
      <c r="F17" s="98"/>
      <c r="G17" s="514">
        <v>1</v>
      </c>
      <c r="H17" s="98"/>
      <c r="I17" s="521">
        <v>147547</v>
      </c>
      <c r="J17" s="98"/>
      <c r="K17" s="524">
        <v>0</v>
      </c>
      <c r="L17" s="100"/>
      <c r="M17" s="508">
        <v>0</v>
      </c>
      <c r="N17" s="98"/>
      <c r="O17" s="528">
        <v>4.4649299999999998</v>
      </c>
      <c r="P17" s="98"/>
      <c r="Q17" s="322">
        <v>0</v>
      </c>
      <c r="R17" s="101"/>
    </row>
    <row r="18" spans="1:18" ht="16.5" customHeight="1">
      <c r="A18" s="498" t="s">
        <v>509</v>
      </c>
      <c r="B18" s="499" t="s">
        <v>361</v>
      </c>
      <c r="C18" s="499" t="s">
        <v>510</v>
      </c>
      <c r="D18" s="97"/>
      <c r="E18" s="509">
        <v>500157</v>
      </c>
      <c r="F18" s="98"/>
      <c r="G18" s="515">
        <v>1</v>
      </c>
      <c r="H18" s="98"/>
      <c r="I18" s="509">
        <v>500157</v>
      </c>
      <c r="J18" s="98"/>
      <c r="K18" s="515">
        <v>0</v>
      </c>
      <c r="L18" s="100"/>
      <c r="M18" s="508">
        <v>0</v>
      </c>
      <c r="N18" s="98"/>
      <c r="O18" s="529">
        <v>34.588788999999998</v>
      </c>
      <c r="P18" s="98"/>
      <c r="Q18" s="322">
        <v>0</v>
      </c>
      <c r="R18" s="101"/>
    </row>
    <row r="19" spans="1:18" ht="23.25" customHeight="1">
      <c r="A19" s="496" t="s">
        <v>511</v>
      </c>
      <c r="B19" s="497" t="s">
        <v>361</v>
      </c>
      <c r="C19" s="497" t="s">
        <v>512</v>
      </c>
      <c r="D19" s="97"/>
      <c r="E19" s="508">
        <v>14518</v>
      </c>
      <c r="F19" s="98"/>
      <c r="G19" s="515">
        <v>10</v>
      </c>
      <c r="H19" s="98"/>
      <c r="I19" s="509">
        <v>145180</v>
      </c>
      <c r="J19" s="98"/>
      <c r="K19" s="524">
        <v>0</v>
      </c>
      <c r="L19" s="100"/>
      <c r="M19" s="508">
        <v>0</v>
      </c>
      <c r="N19" s="98"/>
      <c r="O19" s="528">
        <v>4.5627829999999996</v>
      </c>
      <c r="P19" s="98"/>
      <c r="Q19" s="322">
        <v>0</v>
      </c>
      <c r="R19" s="101"/>
    </row>
    <row r="20" spans="1:18" ht="16.5" customHeight="1">
      <c r="A20" s="498" t="s">
        <v>513</v>
      </c>
      <c r="B20" s="499" t="s">
        <v>59</v>
      </c>
      <c r="C20" s="499" t="s">
        <v>514</v>
      </c>
      <c r="D20" s="97"/>
      <c r="E20" s="509">
        <v>9000</v>
      </c>
      <c r="F20" s="98"/>
      <c r="G20" s="514">
        <v>19.572199999999999</v>
      </c>
      <c r="H20" s="98"/>
      <c r="I20" s="509">
        <v>176150</v>
      </c>
      <c r="J20" s="98"/>
      <c r="K20" s="525">
        <v>12.850199999999999</v>
      </c>
      <c r="L20" s="100"/>
      <c r="M20" s="508">
        <v>115651.8</v>
      </c>
      <c r="N20" s="98"/>
      <c r="O20" s="529">
        <v>1.4182999999999999E-2</v>
      </c>
      <c r="P20" s="98"/>
      <c r="Q20" s="322">
        <v>2.3541586640338434</v>
      </c>
      <c r="R20" s="101"/>
    </row>
    <row r="21" spans="1:18" ht="18.75" customHeight="1">
      <c r="A21" s="498" t="s">
        <v>515</v>
      </c>
      <c r="B21" s="499" t="s">
        <v>59</v>
      </c>
      <c r="C21" s="499" t="s">
        <v>516</v>
      </c>
      <c r="D21" s="97"/>
      <c r="E21" s="509">
        <v>163497</v>
      </c>
      <c r="F21" s="98"/>
      <c r="G21" s="515">
        <v>0.13969999999999999</v>
      </c>
      <c r="H21" s="98"/>
      <c r="I21" s="509">
        <v>22844.14</v>
      </c>
      <c r="J21" s="98"/>
      <c r="K21" s="515">
        <v>0</v>
      </c>
      <c r="L21" s="100"/>
      <c r="M21" s="508">
        <v>0</v>
      </c>
      <c r="N21" s="98"/>
      <c r="O21" s="529">
        <v>2.2425E-2</v>
      </c>
      <c r="P21" s="98"/>
      <c r="Q21" s="322">
        <v>0</v>
      </c>
      <c r="R21" s="101"/>
    </row>
    <row r="22" spans="1:18" ht="14.25" customHeight="1">
      <c r="A22" s="496" t="s">
        <v>517</v>
      </c>
      <c r="B22" s="499" t="s">
        <v>361</v>
      </c>
      <c r="C22" s="497" t="s">
        <v>518</v>
      </c>
      <c r="D22" s="97"/>
      <c r="E22" s="508">
        <v>1439696</v>
      </c>
      <c r="F22" s="98"/>
      <c r="G22" s="515">
        <v>1</v>
      </c>
      <c r="H22" s="98"/>
      <c r="I22" s="509">
        <v>1439696</v>
      </c>
      <c r="J22" s="98"/>
      <c r="K22" s="524">
        <v>0</v>
      </c>
      <c r="L22" s="100"/>
      <c r="M22" s="508">
        <v>0</v>
      </c>
      <c r="N22" s="98"/>
      <c r="O22" s="528">
        <v>50.022671000000003</v>
      </c>
      <c r="P22" s="98"/>
      <c r="Q22" s="322">
        <v>0</v>
      </c>
      <c r="R22" s="101"/>
    </row>
    <row r="23" spans="1:18" s="163" customFormat="1" ht="16.5" customHeight="1">
      <c r="A23" s="498" t="s">
        <v>519</v>
      </c>
      <c r="B23" s="499" t="s">
        <v>361</v>
      </c>
      <c r="C23" s="499" t="s">
        <v>402</v>
      </c>
      <c r="D23" s="97"/>
      <c r="E23" s="509">
        <v>395741</v>
      </c>
      <c r="F23" s="98"/>
      <c r="G23" s="515">
        <v>1</v>
      </c>
      <c r="H23" s="98"/>
      <c r="I23" s="509">
        <v>395741</v>
      </c>
      <c r="J23" s="98"/>
      <c r="K23" s="515">
        <v>0</v>
      </c>
      <c r="L23" s="100"/>
      <c r="M23" s="508">
        <v>0</v>
      </c>
      <c r="N23" s="98"/>
      <c r="O23" s="529">
        <v>7.1559970000000002</v>
      </c>
      <c r="P23" s="98"/>
      <c r="Q23" s="322">
        <v>0</v>
      </c>
      <c r="R23" s="162"/>
    </row>
    <row r="24" spans="1:18" ht="16.5" customHeight="1">
      <c r="A24" s="498" t="s">
        <v>520</v>
      </c>
      <c r="B24" s="499" t="s">
        <v>59</v>
      </c>
      <c r="C24" s="499" t="s">
        <v>521</v>
      </c>
      <c r="D24" s="97"/>
      <c r="E24" s="509">
        <v>9058</v>
      </c>
      <c r="F24" s="98"/>
      <c r="G24" s="515">
        <v>0.42259999999999998</v>
      </c>
      <c r="H24" s="98"/>
      <c r="I24" s="509">
        <v>3827.75</v>
      </c>
      <c r="J24" s="98"/>
      <c r="K24" s="515">
        <v>0.14099999999999999</v>
      </c>
      <c r="L24" s="100"/>
      <c r="M24" s="508">
        <v>1277.18</v>
      </c>
      <c r="N24" s="98"/>
      <c r="O24" s="529">
        <v>5.7343999999999999E-2</v>
      </c>
      <c r="P24" s="98"/>
      <c r="Q24" s="322">
        <v>2.5997730796500744E-2</v>
      </c>
      <c r="R24" s="101"/>
    </row>
    <row r="25" spans="1:18" ht="15.75" customHeight="1">
      <c r="A25" s="496" t="s">
        <v>522</v>
      </c>
      <c r="B25" s="499" t="s">
        <v>59</v>
      </c>
      <c r="C25" s="497" t="s">
        <v>523</v>
      </c>
      <c r="D25" s="97"/>
      <c r="E25" s="508">
        <v>21069</v>
      </c>
      <c r="F25" s="98"/>
      <c r="G25" s="516">
        <v>0.35970000000000002</v>
      </c>
      <c r="H25" s="98"/>
      <c r="I25" s="522">
        <v>7579.13</v>
      </c>
      <c r="J25" s="98"/>
      <c r="K25" s="524">
        <v>0.10100000000000001</v>
      </c>
      <c r="L25" s="100"/>
      <c r="M25" s="508">
        <v>2127.9699999999998</v>
      </c>
      <c r="N25" s="98"/>
      <c r="O25" s="528">
        <v>0.10509</v>
      </c>
      <c r="P25" s="98"/>
      <c r="Q25" s="322">
        <v>4.3316048797373649E-2</v>
      </c>
      <c r="R25" s="101"/>
    </row>
    <row r="26" spans="1:18" ht="22.5" customHeight="1">
      <c r="A26" s="498" t="s">
        <v>524</v>
      </c>
      <c r="B26" s="499" t="s">
        <v>361</v>
      </c>
      <c r="C26" s="499" t="s">
        <v>25</v>
      </c>
      <c r="D26" s="97"/>
      <c r="E26" s="509">
        <v>2000000</v>
      </c>
      <c r="F26" s="98"/>
      <c r="G26" s="515">
        <v>0.99870000000000003</v>
      </c>
      <c r="H26" s="98"/>
      <c r="I26" s="509">
        <v>1997417.1</v>
      </c>
      <c r="J26" s="98"/>
      <c r="K26" s="515">
        <v>0.152</v>
      </c>
      <c r="L26" s="100"/>
      <c r="M26" s="508">
        <v>304000</v>
      </c>
      <c r="N26" s="98"/>
      <c r="O26" s="529">
        <v>0.45253399999999999</v>
      </c>
      <c r="P26" s="98"/>
      <c r="Q26" s="322">
        <v>6.188094209223622</v>
      </c>
      <c r="R26" s="101"/>
    </row>
    <row r="27" spans="1:18" ht="16.5" customHeight="1">
      <c r="A27" s="498" t="s">
        <v>524</v>
      </c>
      <c r="B27" s="499" t="s">
        <v>59</v>
      </c>
      <c r="C27" s="499" t="s">
        <v>25</v>
      </c>
      <c r="D27" s="97"/>
      <c r="E27" s="508">
        <v>4277446</v>
      </c>
      <c r="F27" s="98"/>
      <c r="G27" s="515">
        <v>0.99870000000000003</v>
      </c>
      <c r="H27" s="98"/>
      <c r="I27" s="509">
        <v>4271921.8899999997</v>
      </c>
      <c r="J27" s="98"/>
      <c r="K27" s="515">
        <v>0.152</v>
      </c>
      <c r="L27" s="100"/>
      <c r="M27" s="508">
        <v>650171.79</v>
      </c>
      <c r="N27" s="98"/>
      <c r="O27" s="528">
        <v>0.96784599999999998</v>
      </c>
      <c r="P27" s="98"/>
      <c r="Q27" s="322">
        <v>13.234619370722225</v>
      </c>
      <c r="R27" s="101"/>
    </row>
    <row r="28" spans="1:18" ht="16.5" customHeight="1">
      <c r="A28" s="496" t="s">
        <v>525</v>
      </c>
      <c r="B28" s="499" t="s">
        <v>361</v>
      </c>
      <c r="C28" s="497" t="s">
        <v>26</v>
      </c>
      <c r="D28" s="97"/>
      <c r="E28" s="508">
        <v>1000000</v>
      </c>
      <c r="F28" s="98"/>
      <c r="G28" s="515">
        <v>1</v>
      </c>
      <c r="H28" s="98"/>
      <c r="I28" s="509">
        <v>1000000</v>
      </c>
      <c r="J28" s="98"/>
      <c r="K28" s="524">
        <v>0.26800000000000002</v>
      </c>
      <c r="L28" s="100"/>
      <c r="M28" s="508">
        <v>268000</v>
      </c>
      <c r="N28" s="98"/>
      <c r="O28" s="528">
        <v>0.976997</v>
      </c>
      <c r="P28" s="98"/>
      <c r="Q28" s="322">
        <v>5.4552935791839818</v>
      </c>
      <c r="R28" s="101"/>
    </row>
    <row r="29" spans="1:18">
      <c r="A29" s="496" t="s">
        <v>525</v>
      </c>
      <c r="B29" s="499" t="s">
        <v>59</v>
      </c>
      <c r="C29" s="497" t="s">
        <v>26</v>
      </c>
      <c r="D29" s="97"/>
      <c r="E29" s="508">
        <v>156616</v>
      </c>
      <c r="F29" s="98"/>
      <c r="G29" s="515">
        <v>1</v>
      </c>
      <c r="H29" s="98"/>
      <c r="I29" s="509">
        <v>156616</v>
      </c>
      <c r="J29" s="98"/>
      <c r="K29" s="524">
        <v>0.26800000000000002</v>
      </c>
      <c r="L29" s="100"/>
      <c r="M29" s="508">
        <v>41973.09</v>
      </c>
      <c r="N29" s="98"/>
      <c r="O29" s="528">
        <v>0.15301300000000001</v>
      </c>
      <c r="P29" s="98"/>
      <c r="Q29" s="322">
        <v>0.85438629990862458</v>
      </c>
      <c r="R29" s="101"/>
    </row>
    <row r="30" spans="1:18">
      <c r="A30" s="496" t="s">
        <v>526</v>
      </c>
      <c r="B30" s="499" t="s">
        <v>59</v>
      </c>
      <c r="C30" s="497" t="s">
        <v>27</v>
      </c>
      <c r="D30" s="97"/>
      <c r="E30" s="508">
        <v>714571</v>
      </c>
      <c r="F30" s="98"/>
      <c r="G30" s="515">
        <v>0.99839999999999995</v>
      </c>
      <c r="H30" s="98"/>
      <c r="I30" s="509">
        <v>713407.34</v>
      </c>
      <c r="J30" s="98"/>
      <c r="K30" s="524">
        <v>0.218</v>
      </c>
      <c r="L30" s="100"/>
      <c r="M30" s="508">
        <v>155776.48000000001</v>
      </c>
      <c r="N30" s="98"/>
      <c r="O30" s="528">
        <v>0.18552399999999999</v>
      </c>
      <c r="P30" s="98"/>
      <c r="Q30" s="322">
        <v>3.1709195191488142</v>
      </c>
      <c r="R30" s="101"/>
    </row>
    <row r="31" spans="1:18">
      <c r="A31" s="496" t="s">
        <v>526</v>
      </c>
      <c r="B31" s="499" t="s">
        <v>361</v>
      </c>
      <c r="C31" s="497" t="s">
        <v>27</v>
      </c>
      <c r="D31" s="97"/>
      <c r="E31" s="508">
        <v>2000000</v>
      </c>
      <c r="F31" s="98"/>
      <c r="G31" s="515">
        <v>0.99839999999999995</v>
      </c>
      <c r="H31" s="98"/>
      <c r="I31" s="509">
        <v>1996743.04</v>
      </c>
      <c r="J31" s="98"/>
      <c r="K31" s="524">
        <v>0.218</v>
      </c>
      <c r="L31" s="100"/>
      <c r="M31" s="508">
        <v>436000</v>
      </c>
      <c r="N31" s="98"/>
      <c r="O31" s="528">
        <v>0.51925900000000003</v>
      </c>
      <c r="P31" s="98"/>
      <c r="Q31" s="322">
        <v>8.8750298527022995</v>
      </c>
      <c r="R31" s="101"/>
    </row>
    <row r="32" spans="1:18" ht="16.5" customHeight="1">
      <c r="A32" s="496" t="s">
        <v>527</v>
      </c>
      <c r="B32" s="499" t="s">
        <v>361</v>
      </c>
      <c r="C32" s="497" t="s">
        <v>528</v>
      </c>
      <c r="D32" s="97"/>
      <c r="E32" s="508">
        <v>127543</v>
      </c>
      <c r="F32" s="98"/>
      <c r="G32" s="515">
        <v>1</v>
      </c>
      <c r="H32" s="98"/>
      <c r="I32" s="509">
        <v>127543</v>
      </c>
      <c r="J32" s="98"/>
      <c r="K32" s="524">
        <v>1</v>
      </c>
      <c r="L32" s="100"/>
      <c r="M32" s="508">
        <v>127543</v>
      </c>
      <c r="N32" s="98"/>
      <c r="O32" s="528">
        <v>5.8058860000000001</v>
      </c>
      <c r="P32" s="98"/>
      <c r="Q32" s="322">
        <v>2.5962108543651592</v>
      </c>
      <c r="R32" s="101"/>
    </row>
    <row r="33" spans="1:18" ht="16.5" customHeight="1">
      <c r="A33" s="496" t="s">
        <v>529</v>
      </c>
      <c r="B33" s="499" t="s">
        <v>361</v>
      </c>
      <c r="C33" s="497" t="s">
        <v>530</v>
      </c>
      <c r="D33" s="97"/>
      <c r="E33" s="508">
        <v>880028</v>
      </c>
      <c r="F33" s="98"/>
      <c r="G33" s="515">
        <v>1</v>
      </c>
      <c r="H33" s="98"/>
      <c r="I33" s="509">
        <v>880028</v>
      </c>
      <c r="J33" s="98"/>
      <c r="K33" s="524">
        <v>3.5999999999999997E-2</v>
      </c>
      <c r="L33" s="100"/>
      <c r="M33" s="508">
        <v>31681.01</v>
      </c>
      <c r="N33" s="98"/>
      <c r="O33" s="528">
        <v>2.3060139999999998</v>
      </c>
      <c r="P33" s="98"/>
      <c r="Q33" s="322">
        <v>0.64488511356366984</v>
      </c>
      <c r="R33" s="101"/>
    </row>
    <row r="34" spans="1:18" ht="16.5" customHeight="1">
      <c r="A34" s="496" t="s">
        <v>531</v>
      </c>
      <c r="B34" s="499" t="s">
        <v>361</v>
      </c>
      <c r="C34" s="497" t="s">
        <v>532</v>
      </c>
      <c r="D34" s="97"/>
      <c r="E34" s="508">
        <v>110650</v>
      </c>
      <c r="F34" s="98"/>
      <c r="G34" s="515">
        <v>1</v>
      </c>
      <c r="H34" s="98"/>
      <c r="I34" s="509">
        <v>110650</v>
      </c>
      <c r="J34" s="98"/>
      <c r="K34" s="524">
        <v>0.2</v>
      </c>
      <c r="L34" s="100"/>
      <c r="M34" s="508">
        <v>22130</v>
      </c>
      <c r="N34" s="98"/>
      <c r="O34" s="528">
        <v>34.480286999999997</v>
      </c>
      <c r="P34" s="98"/>
      <c r="Q34" s="322">
        <v>0.45046883174381164</v>
      </c>
      <c r="R34" s="101"/>
    </row>
    <row r="35" spans="1:18" ht="16.5" customHeight="1">
      <c r="A35" s="496" t="s">
        <v>533</v>
      </c>
      <c r="B35" s="499" t="s">
        <v>361</v>
      </c>
      <c r="C35" s="497" t="s">
        <v>534</v>
      </c>
      <c r="D35" s="97"/>
      <c r="E35" s="508">
        <v>26169</v>
      </c>
      <c r="F35" s="98"/>
      <c r="G35" s="515">
        <v>1</v>
      </c>
      <c r="H35" s="98"/>
      <c r="I35" s="509">
        <v>26169</v>
      </c>
      <c r="J35" s="98"/>
      <c r="K35" s="524">
        <v>0</v>
      </c>
      <c r="L35" s="100"/>
      <c r="M35" s="508">
        <v>0</v>
      </c>
      <c r="N35" s="98"/>
      <c r="O35" s="528">
        <v>7.6046810000000002</v>
      </c>
      <c r="P35" s="98"/>
      <c r="Q35" s="322">
        <v>0</v>
      </c>
      <c r="R35" s="101"/>
    </row>
    <row r="36" spans="1:18" ht="16.5" customHeight="1">
      <c r="A36" s="496" t="s">
        <v>535</v>
      </c>
      <c r="B36" s="499" t="s">
        <v>361</v>
      </c>
      <c r="C36" s="497" t="s">
        <v>536</v>
      </c>
      <c r="D36" s="97"/>
      <c r="E36" s="508">
        <v>988574</v>
      </c>
      <c r="F36" s="98"/>
      <c r="G36" s="515">
        <v>1</v>
      </c>
      <c r="H36" s="98"/>
      <c r="I36" s="509">
        <v>988574</v>
      </c>
      <c r="J36" s="98"/>
      <c r="K36" s="524">
        <v>0</v>
      </c>
      <c r="L36" s="100"/>
      <c r="M36" s="508">
        <v>0</v>
      </c>
      <c r="N36" s="98"/>
      <c r="O36" s="528">
        <v>4.5099080000000002</v>
      </c>
      <c r="P36" s="98"/>
      <c r="Q36" s="322">
        <v>0</v>
      </c>
      <c r="R36" s="101"/>
    </row>
    <row r="37" spans="1:18" ht="16.5" customHeight="1">
      <c r="A37" s="496" t="s">
        <v>537</v>
      </c>
      <c r="B37" s="499" t="s">
        <v>361</v>
      </c>
      <c r="C37" s="497" t="s">
        <v>538</v>
      </c>
      <c r="D37" s="97"/>
      <c r="E37" s="508">
        <v>56436</v>
      </c>
      <c r="F37" s="98"/>
      <c r="G37" s="515">
        <v>10</v>
      </c>
      <c r="H37" s="98"/>
      <c r="I37" s="509">
        <v>564360</v>
      </c>
      <c r="J37" s="98"/>
      <c r="K37" s="524">
        <v>0</v>
      </c>
      <c r="L37" s="100"/>
      <c r="M37" s="508">
        <v>0</v>
      </c>
      <c r="N37" s="98"/>
      <c r="O37" s="528">
        <v>6.4160539999999999</v>
      </c>
      <c r="P37" s="98"/>
      <c r="Q37" s="322">
        <v>0</v>
      </c>
      <c r="R37" s="101"/>
    </row>
    <row r="38" spans="1:18">
      <c r="A38" s="496" t="s">
        <v>539</v>
      </c>
      <c r="B38" s="499" t="s">
        <v>361</v>
      </c>
      <c r="C38" s="497" t="s">
        <v>540</v>
      </c>
      <c r="D38" s="97"/>
      <c r="E38" s="508">
        <v>990726</v>
      </c>
      <c r="F38" s="98"/>
      <c r="G38" s="515">
        <v>1</v>
      </c>
      <c r="H38" s="98"/>
      <c r="I38" s="509">
        <v>990726</v>
      </c>
      <c r="J38" s="98"/>
      <c r="K38" s="524">
        <v>0</v>
      </c>
      <c r="L38" s="100"/>
      <c r="M38" s="508">
        <v>0</v>
      </c>
      <c r="N38" s="98"/>
      <c r="O38" s="528">
        <v>27.885152000000001</v>
      </c>
      <c r="P38" s="98"/>
      <c r="Q38" s="322">
        <v>0</v>
      </c>
      <c r="R38" s="101"/>
    </row>
    <row r="39" spans="1:18" ht="30.75" customHeight="1">
      <c r="A39" s="496" t="s">
        <v>28</v>
      </c>
      <c r="B39" s="499" t="s">
        <v>361</v>
      </c>
      <c r="C39" s="497" t="s">
        <v>29</v>
      </c>
      <c r="D39" s="97"/>
      <c r="E39" s="508">
        <v>876825</v>
      </c>
      <c r="F39" s="98"/>
      <c r="G39" s="515">
        <v>1.0009999999999999</v>
      </c>
      <c r="H39" s="98"/>
      <c r="I39" s="509">
        <v>877663.92</v>
      </c>
      <c r="J39" s="98"/>
      <c r="K39" s="524">
        <v>0.25569999999999998</v>
      </c>
      <c r="L39" s="100"/>
      <c r="M39" s="508">
        <v>224204.15</v>
      </c>
      <c r="N39" s="98"/>
      <c r="O39" s="528">
        <v>1.8167</v>
      </c>
      <c r="P39" s="98"/>
      <c r="Q39" s="322">
        <v>4.5638039549306058</v>
      </c>
      <c r="R39" s="101"/>
    </row>
    <row r="40" spans="1:18" ht="15" customHeight="1">
      <c r="A40" s="496" t="s">
        <v>541</v>
      </c>
      <c r="B40" s="499" t="s">
        <v>361</v>
      </c>
      <c r="C40" s="497" t="s">
        <v>542</v>
      </c>
      <c r="D40" s="97"/>
      <c r="E40" s="508">
        <v>118571</v>
      </c>
      <c r="F40" s="98"/>
      <c r="G40" s="515">
        <v>1</v>
      </c>
      <c r="H40" s="98"/>
      <c r="I40" s="509">
        <v>118571</v>
      </c>
      <c r="J40" s="98"/>
      <c r="K40" s="524">
        <v>0</v>
      </c>
      <c r="L40" s="100"/>
      <c r="M40" s="508">
        <v>0</v>
      </c>
      <c r="N40" s="98"/>
      <c r="O40" s="528">
        <v>6.2379069999999999</v>
      </c>
      <c r="P40" s="98"/>
      <c r="Q40" s="322">
        <v>0</v>
      </c>
      <c r="R40" s="101"/>
    </row>
    <row r="41" spans="1:18" ht="16.5" customHeight="1">
      <c r="A41" s="496" t="s">
        <v>543</v>
      </c>
      <c r="B41" s="499" t="s">
        <v>361</v>
      </c>
      <c r="C41" s="497" t="s">
        <v>544</v>
      </c>
      <c r="D41" s="97"/>
      <c r="E41" s="508">
        <v>349358</v>
      </c>
      <c r="F41" s="98"/>
      <c r="G41" s="515">
        <v>1</v>
      </c>
      <c r="H41" s="98"/>
      <c r="I41" s="509">
        <v>349358</v>
      </c>
      <c r="J41" s="98"/>
      <c r="K41" s="524">
        <v>0.28070000000000001</v>
      </c>
      <c r="L41" s="100"/>
      <c r="M41" s="508">
        <v>98064.79</v>
      </c>
      <c r="N41" s="98"/>
      <c r="O41" s="528">
        <v>20.942665000000002</v>
      </c>
      <c r="P41" s="98"/>
      <c r="Q41" s="322">
        <v>1.9961649971306925</v>
      </c>
      <c r="R41" s="101"/>
    </row>
    <row r="42" spans="1:18" ht="16.5" customHeight="1">
      <c r="A42" s="496" t="s">
        <v>545</v>
      </c>
      <c r="B42" s="499" t="s">
        <v>59</v>
      </c>
      <c r="C42" s="497" t="s">
        <v>546</v>
      </c>
      <c r="D42" s="97"/>
      <c r="E42" s="508">
        <v>23531</v>
      </c>
      <c r="F42" s="98"/>
      <c r="G42" s="515">
        <v>0.37319999999999998</v>
      </c>
      <c r="H42" s="98"/>
      <c r="I42" s="509">
        <v>8781.15</v>
      </c>
      <c r="J42" s="98"/>
      <c r="K42" s="524">
        <v>0.08</v>
      </c>
      <c r="L42" s="100"/>
      <c r="M42" s="508">
        <v>1882.48</v>
      </c>
      <c r="N42" s="98"/>
      <c r="O42" s="528">
        <v>6.0719000000000002E-2</v>
      </c>
      <c r="P42" s="98"/>
      <c r="Q42" s="322">
        <v>3.831895916769501E-2</v>
      </c>
      <c r="R42" s="101"/>
    </row>
    <row r="43" spans="1:18" ht="16.5" customHeight="1">
      <c r="A43" s="496" t="s">
        <v>547</v>
      </c>
      <c r="B43" s="499" t="s">
        <v>361</v>
      </c>
      <c r="C43" s="497" t="s">
        <v>548</v>
      </c>
      <c r="D43" s="97"/>
      <c r="E43" s="508">
        <v>132858</v>
      </c>
      <c r="F43" s="98"/>
      <c r="G43" s="515">
        <v>1</v>
      </c>
      <c r="H43" s="98"/>
      <c r="I43" s="509">
        <v>132858</v>
      </c>
      <c r="J43" s="98"/>
      <c r="K43" s="524">
        <v>0</v>
      </c>
      <c r="L43" s="100"/>
      <c r="M43" s="508">
        <v>0</v>
      </c>
      <c r="N43" s="98"/>
      <c r="O43" s="528">
        <v>6.5825379999999996</v>
      </c>
      <c r="P43" s="98"/>
      <c r="Q43" s="322">
        <v>0</v>
      </c>
      <c r="R43" s="101"/>
    </row>
    <row r="44" spans="1:18" ht="16.5" customHeight="1">
      <c r="A44" s="496" t="s">
        <v>549</v>
      </c>
      <c r="B44" s="499" t="s">
        <v>361</v>
      </c>
      <c r="C44" s="497" t="s">
        <v>550</v>
      </c>
      <c r="D44" s="97"/>
      <c r="E44" s="508">
        <v>1114872</v>
      </c>
      <c r="F44" s="98"/>
      <c r="G44" s="515">
        <v>1</v>
      </c>
      <c r="H44" s="98"/>
      <c r="I44" s="509">
        <v>1114872</v>
      </c>
      <c r="J44" s="98"/>
      <c r="K44" s="524">
        <v>0</v>
      </c>
      <c r="L44" s="100"/>
      <c r="M44" s="508">
        <v>0</v>
      </c>
      <c r="N44" s="98"/>
      <c r="O44" s="528">
        <v>28.639061999999999</v>
      </c>
      <c r="P44" s="98"/>
      <c r="Q44" s="322">
        <v>0</v>
      </c>
      <c r="R44" s="101"/>
    </row>
    <row r="45" spans="1:18" s="163" customFormat="1" ht="16.5" customHeight="1">
      <c r="A45" s="496" t="s">
        <v>551</v>
      </c>
      <c r="B45" s="499" t="s">
        <v>361</v>
      </c>
      <c r="C45" s="497" t="s">
        <v>552</v>
      </c>
      <c r="D45" s="97"/>
      <c r="E45" s="508">
        <v>2151256</v>
      </c>
      <c r="F45" s="98"/>
      <c r="G45" s="515">
        <v>1</v>
      </c>
      <c r="H45" s="98"/>
      <c r="I45" s="509">
        <v>2151256</v>
      </c>
      <c r="J45" s="98"/>
      <c r="K45" s="524">
        <v>0</v>
      </c>
      <c r="L45" s="100"/>
      <c r="M45" s="508">
        <v>0</v>
      </c>
      <c r="N45" s="98"/>
      <c r="O45" s="528">
        <v>6.1762430000000004</v>
      </c>
      <c r="P45" s="98"/>
      <c r="Q45" s="322">
        <v>0</v>
      </c>
      <c r="R45" s="162"/>
    </row>
    <row r="46" spans="1:18" ht="16.5" customHeight="1">
      <c r="A46" s="496" t="s">
        <v>553</v>
      </c>
      <c r="B46" s="499" t="s">
        <v>59</v>
      </c>
      <c r="C46" s="497" t="s">
        <v>554</v>
      </c>
      <c r="D46" s="97"/>
      <c r="E46" s="508">
        <v>10000</v>
      </c>
      <c r="F46" s="98"/>
      <c r="G46" s="515">
        <v>2</v>
      </c>
      <c r="H46" s="98"/>
      <c r="I46" s="509">
        <v>20000</v>
      </c>
      <c r="J46" s="98"/>
      <c r="K46" s="524">
        <v>1.2999999999999999E-2</v>
      </c>
      <c r="L46" s="100"/>
      <c r="M46" s="508">
        <v>130</v>
      </c>
      <c r="N46" s="98"/>
      <c r="O46" s="528">
        <v>2.6319999999999998E-3</v>
      </c>
      <c r="P46" s="98"/>
      <c r="Q46" s="322">
        <v>2.6462244973653646E-3</v>
      </c>
      <c r="R46" s="101"/>
    </row>
    <row r="47" spans="1:18">
      <c r="A47" s="496" t="s">
        <v>555</v>
      </c>
      <c r="B47" s="499" t="s">
        <v>59</v>
      </c>
      <c r="C47" s="497" t="s">
        <v>30</v>
      </c>
      <c r="D47" s="97"/>
      <c r="E47" s="508">
        <v>1471762</v>
      </c>
      <c r="F47" s="98"/>
      <c r="G47" s="515">
        <v>0.99509999999999998</v>
      </c>
      <c r="H47" s="98"/>
      <c r="I47" s="509">
        <v>1464518.1</v>
      </c>
      <c r="J47" s="98"/>
      <c r="K47" s="524">
        <v>1.2E-2</v>
      </c>
      <c r="L47" s="100"/>
      <c r="M47" s="508">
        <v>17661.14</v>
      </c>
      <c r="N47" s="98"/>
      <c r="O47" s="528">
        <v>0.55978799999999995</v>
      </c>
      <c r="P47" s="98"/>
      <c r="Q47" s="322">
        <v>0.35950262553384099</v>
      </c>
      <c r="R47" s="101"/>
    </row>
    <row r="48" spans="1:18" ht="16.5" customHeight="1">
      <c r="A48" s="496" t="s">
        <v>556</v>
      </c>
      <c r="B48" s="499" t="s">
        <v>361</v>
      </c>
      <c r="C48" s="497" t="s">
        <v>557</v>
      </c>
      <c r="D48" s="97"/>
      <c r="E48" s="508">
        <v>785138</v>
      </c>
      <c r="F48" s="98"/>
      <c r="G48" s="515">
        <v>1</v>
      </c>
      <c r="H48" s="98"/>
      <c r="I48" s="509">
        <v>785138</v>
      </c>
      <c r="J48" s="98"/>
      <c r="K48" s="524">
        <v>0.3</v>
      </c>
      <c r="L48" s="100"/>
      <c r="M48" s="508">
        <v>235541.4</v>
      </c>
      <c r="N48" s="98"/>
      <c r="O48" s="528">
        <v>32.358572000000002</v>
      </c>
      <c r="P48" s="98"/>
      <c r="Q48" s="322">
        <v>4.7945801755671873</v>
      </c>
      <c r="R48" s="101"/>
    </row>
    <row r="49" spans="1:18" ht="15.75" customHeight="1">
      <c r="A49" s="496" t="s">
        <v>558</v>
      </c>
      <c r="B49" s="499" t="s">
        <v>361</v>
      </c>
      <c r="C49" s="497" t="s">
        <v>559</v>
      </c>
      <c r="D49" s="97"/>
      <c r="E49" s="508">
        <v>546500</v>
      </c>
      <c r="F49" s="98"/>
      <c r="G49" s="515">
        <v>1</v>
      </c>
      <c r="H49" s="98"/>
      <c r="I49" s="509">
        <v>546500</v>
      </c>
      <c r="J49" s="98"/>
      <c r="K49" s="524">
        <v>0</v>
      </c>
      <c r="L49" s="100"/>
      <c r="M49" s="508">
        <v>0</v>
      </c>
      <c r="N49" s="98"/>
      <c r="O49" s="528">
        <v>17.261671</v>
      </c>
      <c r="P49" s="98"/>
      <c r="Q49" s="322">
        <v>0</v>
      </c>
      <c r="R49" s="101"/>
    </row>
    <row r="50" spans="1:18" ht="16.5" customHeight="1">
      <c r="A50" s="496" t="s">
        <v>31</v>
      </c>
      <c r="B50" s="499" t="s">
        <v>59</v>
      </c>
      <c r="C50" s="497" t="s">
        <v>4</v>
      </c>
      <c r="D50" s="97"/>
      <c r="E50" s="508">
        <v>310000</v>
      </c>
      <c r="F50" s="98"/>
      <c r="G50" s="515">
        <v>1.6501999999999999</v>
      </c>
      <c r="H50" s="98"/>
      <c r="I50" s="509">
        <v>514350.77</v>
      </c>
      <c r="J50" s="98"/>
      <c r="K50" s="524">
        <v>1.02</v>
      </c>
      <c r="L50" s="100"/>
      <c r="M50" s="508">
        <v>316200</v>
      </c>
      <c r="N50" s="98"/>
      <c r="O50" s="528">
        <v>6.3087000000000004E-2</v>
      </c>
      <c r="P50" s="98"/>
      <c r="Q50" s="322">
        <v>6.4364322005148331</v>
      </c>
      <c r="R50" s="101"/>
    </row>
    <row r="51" spans="1:18" ht="16.5" customHeight="1">
      <c r="A51" s="496" t="s">
        <v>560</v>
      </c>
      <c r="B51" s="499" t="s">
        <v>361</v>
      </c>
      <c r="C51" s="497" t="s">
        <v>561</v>
      </c>
      <c r="D51" s="97"/>
      <c r="E51" s="508">
        <v>363362</v>
      </c>
      <c r="F51" s="98"/>
      <c r="G51" s="515">
        <v>1</v>
      </c>
      <c r="H51" s="98"/>
      <c r="I51" s="509">
        <v>363362</v>
      </c>
      <c r="J51" s="98"/>
      <c r="K51" s="524">
        <v>0</v>
      </c>
      <c r="L51" s="100"/>
      <c r="M51" s="508">
        <v>0</v>
      </c>
      <c r="N51" s="98"/>
      <c r="O51" s="528">
        <v>5.1427699999999996</v>
      </c>
      <c r="P51" s="98"/>
      <c r="Q51" s="322">
        <v>0</v>
      </c>
      <c r="R51" s="101"/>
    </row>
    <row r="52" spans="1:18" ht="16.5" customHeight="1">
      <c r="A52" s="496" t="s">
        <v>562</v>
      </c>
      <c r="B52" s="499" t="s">
        <v>361</v>
      </c>
      <c r="C52" s="497" t="s">
        <v>403</v>
      </c>
      <c r="D52" s="97"/>
      <c r="E52" s="508">
        <v>265522</v>
      </c>
      <c r="F52" s="98"/>
      <c r="G52" s="515">
        <v>1</v>
      </c>
      <c r="H52" s="98"/>
      <c r="I52" s="509">
        <v>265522</v>
      </c>
      <c r="J52" s="98"/>
      <c r="K52" s="524">
        <v>0.4</v>
      </c>
      <c r="L52" s="100"/>
      <c r="M52" s="508">
        <v>106208.8</v>
      </c>
      <c r="N52" s="98"/>
      <c r="O52" s="528">
        <v>14.038748</v>
      </c>
      <c r="P52" s="98"/>
      <c r="Q52" s="322">
        <v>2.1619409876598348</v>
      </c>
      <c r="R52" s="101"/>
    </row>
    <row r="53" spans="1:18" ht="16.5" customHeight="1">
      <c r="A53" s="496" t="s">
        <v>563</v>
      </c>
      <c r="B53" s="499" t="s">
        <v>361</v>
      </c>
      <c r="C53" s="497" t="s">
        <v>564</v>
      </c>
      <c r="D53" s="97"/>
      <c r="E53" s="508">
        <v>1059856</v>
      </c>
      <c r="F53" s="98"/>
      <c r="G53" s="515">
        <v>1</v>
      </c>
      <c r="H53" s="98"/>
      <c r="I53" s="509">
        <v>1059856</v>
      </c>
      <c r="J53" s="98"/>
      <c r="K53" s="524">
        <v>0.46889999999999998</v>
      </c>
      <c r="L53" s="100"/>
      <c r="M53" s="508">
        <v>496966.48</v>
      </c>
      <c r="N53" s="98"/>
      <c r="O53" s="528">
        <v>18.360586000000001</v>
      </c>
      <c r="P53" s="98"/>
      <c r="Q53" s="322">
        <v>10.116037490349497</v>
      </c>
      <c r="R53" s="101"/>
    </row>
    <row r="54" spans="1:18">
      <c r="A54" s="496" t="s">
        <v>565</v>
      </c>
      <c r="B54" s="499" t="s">
        <v>361</v>
      </c>
      <c r="C54" s="497" t="s">
        <v>566</v>
      </c>
      <c r="D54" s="97"/>
      <c r="E54" s="508">
        <v>4414978</v>
      </c>
      <c r="F54" s="98"/>
      <c r="G54" s="515">
        <v>1</v>
      </c>
      <c r="H54" s="98"/>
      <c r="I54" s="509">
        <v>4414978</v>
      </c>
      <c r="J54" s="98"/>
      <c r="K54" s="524">
        <v>0</v>
      </c>
      <c r="L54" s="100"/>
      <c r="M54" s="508">
        <v>0</v>
      </c>
      <c r="N54" s="98"/>
      <c r="O54" s="528">
        <v>40.682623999999997</v>
      </c>
      <c r="P54" s="98"/>
      <c r="Q54" s="322">
        <v>0</v>
      </c>
      <c r="R54" s="101"/>
    </row>
    <row r="55" spans="1:18">
      <c r="A55" s="500" t="s">
        <v>567</v>
      </c>
      <c r="B55" s="497" t="s">
        <v>361</v>
      </c>
      <c r="C55" s="497" t="s">
        <v>568</v>
      </c>
      <c r="D55" s="97"/>
      <c r="E55" s="508">
        <v>763959</v>
      </c>
      <c r="F55" s="98"/>
      <c r="G55" s="515">
        <v>1</v>
      </c>
      <c r="H55" s="98"/>
      <c r="I55" s="509">
        <v>763959</v>
      </c>
      <c r="J55" s="98"/>
      <c r="K55" s="524">
        <v>0</v>
      </c>
      <c r="L55" s="100"/>
      <c r="M55" s="508">
        <v>0</v>
      </c>
      <c r="N55" s="98"/>
      <c r="O55" s="528">
        <v>47.912315999999997</v>
      </c>
      <c r="P55" s="98"/>
      <c r="Q55" s="322">
        <v>0</v>
      </c>
      <c r="R55" s="101"/>
    </row>
    <row r="56" spans="1:18" ht="16.5" customHeight="1">
      <c r="A56" s="501" t="s">
        <v>569</v>
      </c>
      <c r="B56" s="502" t="s">
        <v>361</v>
      </c>
      <c r="C56" s="503" t="s">
        <v>570</v>
      </c>
      <c r="D56" s="97"/>
      <c r="E56" s="510">
        <v>42369</v>
      </c>
      <c r="F56" s="98"/>
      <c r="G56" s="517">
        <v>3.95</v>
      </c>
      <c r="H56" s="98"/>
      <c r="I56" s="509">
        <v>167357.54999999999</v>
      </c>
      <c r="J56" s="98"/>
      <c r="K56" s="515">
        <v>2.1356000000000002</v>
      </c>
      <c r="L56" s="100"/>
      <c r="M56" s="508">
        <v>90483.24</v>
      </c>
      <c r="N56" s="98"/>
      <c r="O56" s="529">
        <v>4.0316530000000004</v>
      </c>
      <c r="P56" s="98"/>
      <c r="Q56" s="322">
        <v>1.8418382022229975</v>
      </c>
      <c r="R56" s="101"/>
    </row>
    <row r="57" spans="1:18" s="163" customFormat="1" ht="16.5" customHeight="1">
      <c r="A57" s="504" t="s">
        <v>571</v>
      </c>
      <c r="B57" s="505" t="s">
        <v>361</v>
      </c>
      <c r="C57" s="506">
        <v>1054619</v>
      </c>
      <c r="D57" s="97"/>
      <c r="E57" s="511">
        <v>368412</v>
      </c>
      <c r="F57" s="98"/>
      <c r="G57" s="518">
        <v>1</v>
      </c>
      <c r="H57" s="98"/>
      <c r="I57" s="511">
        <v>368412</v>
      </c>
      <c r="J57" s="98"/>
      <c r="K57" s="518">
        <v>0</v>
      </c>
      <c r="L57" s="100"/>
      <c r="M57" s="508">
        <v>0</v>
      </c>
      <c r="N57" s="98"/>
      <c r="O57" s="530">
        <v>32.073951999999998</v>
      </c>
      <c r="P57" s="98"/>
      <c r="Q57" s="322">
        <v>0</v>
      </c>
      <c r="R57" s="162"/>
    </row>
    <row r="58" spans="1:18" s="163" customFormat="1" ht="16.5" customHeight="1">
      <c r="A58" s="504"/>
      <c r="B58" s="505"/>
      <c r="C58" s="506"/>
      <c r="D58" s="97"/>
      <c r="E58" s="511"/>
      <c r="F58" s="98"/>
      <c r="G58" s="518"/>
      <c r="H58" s="98"/>
      <c r="I58" s="511">
        <f>SUM(I17:I57)</f>
        <v>32150190.880000003</v>
      </c>
      <c r="J58" s="98"/>
      <c r="K58" s="518"/>
      <c r="L58" s="100"/>
      <c r="M58" s="508">
        <f>SUM(M17:M57)</f>
        <v>3743674.8</v>
      </c>
      <c r="N58" s="98"/>
      <c r="O58" s="530"/>
      <c r="P58" s="98"/>
      <c r="Q58" s="322">
        <f>SUM(Q17:Q57)</f>
        <v>76.204645891764486</v>
      </c>
      <c r="R58" s="162"/>
    </row>
    <row r="59" spans="1:18" s="92" customFormat="1" ht="15" customHeight="1">
      <c r="A59" s="507" t="s">
        <v>404</v>
      </c>
      <c r="B59" s="323"/>
      <c r="C59" s="324"/>
      <c r="D59" s="97">
        <v>602</v>
      </c>
      <c r="E59" s="325"/>
      <c r="F59" s="326">
        <v>613</v>
      </c>
      <c r="G59" s="327"/>
      <c r="H59" s="326">
        <v>624</v>
      </c>
      <c r="I59" s="327"/>
      <c r="J59" s="326">
        <v>635</v>
      </c>
      <c r="K59" s="328"/>
      <c r="L59" s="104">
        <v>646</v>
      </c>
      <c r="M59" s="327"/>
      <c r="N59" s="329">
        <v>657</v>
      </c>
      <c r="O59" s="330"/>
      <c r="P59" s="329">
        <v>668</v>
      </c>
      <c r="Q59" s="331"/>
      <c r="R59" s="160"/>
    </row>
    <row r="60" spans="1:18" s="92" customFormat="1" ht="15.75" customHeight="1">
      <c r="A60" s="613" t="s">
        <v>344</v>
      </c>
      <c r="B60" s="613"/>
      <c r="C60" s="613"/>
      <c r="D60" s="385">
        <v>604</v>
      </c>
      <c r="E60" s="332" t="s">
        <v>23</v>
      </c>
      <c r="F60" s="333">
        <v>615</v>
      </c>
      <c r="G60" s="334" t="s">
        <v>23</v>
      </c>
      <c r="H60" s="333">
        <v>626</v>
      </c>
      <c r="I60" s="334" t="s">
        <v>23</v>
      </c>
      <c r="J60" s="333">
        <v>637</v>
      </c>
      <c r="K60" s="335" t="s">
        <v>23</v>
      </c>
      <c r="L60" s="334">
        <v>648</v>
      </c>
      <c r="M60" s="334" t="s">
        <v>23</v>
      </c>
      <c r="N60" s="333">
        <v>659</v>
      </c>
      <c r="O60" s="336" t="s">
        <v>23</v>
      </c>
      <c r="P60" s="333">
        <v>670</v>
      </c>
      <c r="Q60" s="337"/>
      <c r="R60" s="161"/>
    </row>
    <row r="61" spans="1:18" ht="15.75" customHeight="1">
      <c r="A61" s="561" t="s">
        <v>572</v>
      </c>
      <c r="B61" s="562" t="s">
        <v>59</v>
      </c>
      <c r="C61" s="562" t="s">
        <v>573</v>
      </c>
      <c r="D61" s="385"/>
      <c r="E61" s="512">
        <v>3000</v>
      </c>
      <c r="F61" s="105"/>
      <c r="G61" s="519">
        <v>21.866700000000002</v>
      </c>
      <c r="H61" s="105"/>
      <c r="I61" s="512">
        <v>65600</v>
      </c>
      <c r="J61" s="105"/>
      <c r="K61" s="526">
        <v>1.34</v>
      </c>
      <c r="L61" s="106"/>
      <c r="M61" s="99">
        <v>4020</v>
      </c>
      <c r="N61" s="105"/>
      <c r="O61" s="531">
        <v>0.173957</v>
      </c>
      <c r="P61" s="105"/>
      <c r="Q61" s="322">
        <v>8.1829403687759733E-2</v>
      </c>
      <c r="R61" s="101"/>
    </row>
    <row r="62" spans="1:18" ht="15.75" customHeight="1">
      <c r="A62" s="501" t="s">
        <v>574</v>
      </c>
      <c r="B62" s="503" t="s">
        <v>59</v>
      </c>
      <c r="C62" s="503" t="s">
        <v>405</v>
      </c>
      <c r="D62" s="385"/>
      <c r="E62" s="513">
        <v>19393</v>
      </c>
      <c r="F62" s="105"/>
      <c r="G62" s="520">
        <v>0.249</v>
      </c>
      <c r="H62" s="105"/>
      <c r="I62" s="513">
        <v>4828.8599999999997</v>
      </c>
      <c r="J62" s="105"/>
      <c r="K62" s="527">
        <v>1E-3</v>
      </c>
      <c r="L62" s="106"/>
      <c r="M62" s="99">
        <v>19.39</v>
      </c>
      <c r="N62" s="105"/>
      <c r="O62" s="532">
        <v>1.4390999999999999E-2</v>
      </c>
      <c r="P62" s="105"/>
      <c r="Q62" s="322">
        <v>3.9469456156857242E-4</v>
      </c>
      <c r="R62" s="101"/>
    </row>
    <row r="63" spans="1:18" ht="15.75" customHeight="1">
      <c r="A63" s="501" t="s">
        <v>575</v>
      </c>
      <c r="B63" s="503" t="s">
        <v>59</v>
      </c>
      <c r="C63" s="503" t="s">
        <v>576</v>
      </c>
      <c r="D63" s="385"/>
      <c r="E63" s="513">
        <v>849</v>
      </c>
      <c r="F63" s="105"/>
      <c r="G63" s="520">
        <v>6.1951999999999998</v>
      </c>
      <c r="H63" s="105"/>
      <c r="I63" s="513">
        <v>5259.7</v>
      </c>
      <c r="J63" s="105"/>
      <c r="K63" s="527">
        <v>2.5</v>
      </c>
      <c r="L63" s="106"/>
      <c r="M63" s="99">
        <v>2122.5</v>
      </c>
      <c r="N63" s="105"/>
      <c r="O63" s="532">
        <v>5.0559E-2</v>
      </c>
      <c r="P63" s="105"/>
      <c r="Q63" s="322">
        <v>4.3204703812753736E-2</v>
      </c>
      <c r="R63" s="101"/>
    </row>
    <row r="64" spans="1:18" ht="15.75" customHeight="1">
      <c r="A64" s="501" t="s">
        <v>577</v>
      </c>
      <c r="B64" s="503" t="s">
        <v>361</v>
      </c>
      <c r="C64" s="503" t="s">
        <v>578</v>
      </c>
      <c r="D64" s="385"/>
      <c r="E64" s="513">
        <v>4300</v>
      </c>
      <c r="F64" s="105"/>
      <c r="G64" s="520">
        <v>0.63049999999999995</v>
      </c>
      <c r="H64" s="105"/>
      <c r="I64" s="513">
        <v>2711.1499999999996</v>
      </c>
      <c r="J64" s="105"/>
      <c r="K64" s="527">
        <v>0.4597</v>
      </c>
      <c r="L64" s="106"/>
      <c r="M64" s="99">
        <v>1976.71</v>
      </c>
      <c r="N64" s="105"/>
      <c r="O64" s="532">
        <v>5.7729000000000003E-2</v>
      </c>
      <c r="P64" s="105"/>
      <c r="Q64" s="322">
        <v>4.0237064816823764E-2</v>
      </c>
      <c r="R64" s="101"/>
    </row>
    <row r="65" spans="1:19" ht="15.75" customHeight="1">
      <c r="A65" s="501"/>
      <c r="B65" s="503"/>
      <c r="C65" s="503"/>
      <c r="D65" s="555"/>
      <c r="E65" s="513"/>
      <c r="F65" s="105"/>
      <c r="G65" s="520"/>
      <c r="H65" s="105"/>
      <c r="I65" s="513">
        <f>SUM(I61:I64)</f>
        <v>78399.709999999992</v>
      </c>
      <c r="J65" s="105"/>
      <c r="K65" s="527"/>
      <c r="L65" s="106"/>
      <c r="M65" s="99">
        <f>SUM(M61:M64)</f>
        <v>8138.5999999999995</v>
      </c>
      <c r="N65" s="105"/>
      <c r="O65" s="532"/>
      <c r="P65" s="105"/>
      <c r="Q65" s="322">
        <f>SUM(Q61:Q64)</f>
        <v>0.1656658668789058</v>
      </c>
      <c r="R65" s="101"/>
    </row>
    <row r="66" spans="1:19" s="92" customFormat="1" ht="20.25" customHeight="1">
      <c r="A66" s="613" t="s">
        <v>345</v>
      </c>
      <c r="B66" s="613"/>
      <c r="C66" s="613"/>
      <c r="D66" s="385">
        <v>605</v>
      </c>
      <c r="E66" s="332" t="s">
        <v>23</v>
      </c>
      <c r="F66" s="333">
        <v>616</v>
      </c>
      <c r="G66" s="106" t="s">
        <v>23</v>
      </c>
      <c r="H66" s="333">
        <v>627</v>
      </c>
      <c r="I66" s="107">
        <f>+I58+I65</f>
        <v>32228590.590000004</v>
      </c>
      <c r="J66" s="333">
        <v>638</v>
      </c>
      <c r="K66" s="335" t="s">
        <v>23</v>
      </c>
      <c r="L66" s="334">
        <v>649</v>
      </c>
      <c r="M66" s="107">
        <f>+M65+M58</f>
        <v>3751813.4</v>
      </c>
      <c r="N66" s="333">
        <v>660</v>
      </c>
      <c r="O66" s="338"/>
      <c r="P66" s="333">
        <v>671</v>
      </c>
      <c r="Q66" s="563">
        <f>+Q65+Q58</f>
        <v>76.370311758643396</v>
      </c>
      <c r="R66" s="161"/>
    </row>
    <row r="67" spans="1:19" s="92" customFormat="1" ht="20.25" customHeight="1">
      <c r="A67" s="613" t="s">
        <v>346</v>
      </c>
      <c r="B67" s="613"/>
      <c r="C67" s="613"/>
      <c r="D67" s="385">
        <v>606</v>
      </c>
      <c r="E67" s="332" t="s">
        <v>23</v>
      </c>
      <c r="F67" s="333">
        <v>617</v>
      </c>
      <c r="G67" s="106" t="s">
        <v>23</v>
      </c>
      <c r="H67" s="333">
        <v>628</v>
      </c>
      <c r="I67" s="106"/>
      <c r="J67" s="333">
        <v>639</v>
      </c>
      <c r="K67" s="335" t="s">
        <v>23</v>
      </c>
      <c r="L67" s="334">
        <v>650</v>
      </c>
      <c r="M67" s="106" t="s">
        <v>23</v>
      </c>
      <c r="N67" s="333">
        <v>661</v>
      </c>
      <c r="O67" s="336" t="s">
        <v>23</v>
      </c>
      <c r="P67" s="333">
        <v>672</v>
      </c>
      <c r="Q67" s="337"/>
      <c r="R67" s="161"/>
    </row>
    <row r="68" spans="1:19" s="92" customFormat="1" ht="20.25" customHeight="1">
      <c r="A68" s="613" t="s">
        <v>343</v>
      </c>
      <c r="B68" s="613"/>
      <c r="C68" s="613"/>
      <c r="D68" s="385">
        <v>607</v>
      </c>
      <c r="E68" s="332" t="s">
        <v>23</v>
      </c>
      <c r="F68" s="333">
        <v>618</v>
      </c>
      <c r="G68" s="106" t="s">
        <v>23</v>
      </c>
      <c r="H68" s="333">
        <v>629</v>
      </c>
      <c r="I68" s="106"/>
      <c r="J68" s="333">
        <v>640</v>
      </c>
      <c r="K68" s="335" t="s">
        <v>23</v>
      </c>
      <c r="L68" s="334">
        <v>651</v>
      </c>
      <c r="M68" s="106" t="s">
        <v>23</v>
      </c>
      <c r="N68" s="333">
        <v>662</v>
      </c>
      <c r="O68" s="336" t="s">
        <v>23</v>
      </c>
      <c r="P68" s="333">
        <v>673</v>
      </c>
      <c r="Q68" s="337"/>
      <c r="R68" s="161"/>
    </row>
    <row r="69" spans="1:19" ht="20.25" customHeight="1">
      <c r="A69" s="614" t="s">
        <v>348</v>
      </c>
      <c r="B69" s="614"/>
      <c r="C69" s="614"/>
      <c r="D69" s="108">
        <v>608</v>
      </c>
      <c r="E69" s="109"/>
      <c r="F69" s="326">
        <v>618</v>
      </c>
      <c r="G69" s="165"/>
      <c r="H69" s="326">
        <v>630</v>
      </c>
      <c r="I69" s="165"/>
      <c r="J69" s="326">
        <v>641</v>
      </c>
      <c r="K69" s="339"/>
      <c r="L69" s="104">
        <v>652</v>
      </c>
      <c r="M69" s="165"/>
      <c r="N69" s="326">
        <v>663</v>
      </c>
      <c r="O69" s="340"/>
      <c r="P69" s="326">
        <v>674</v>
      </c>
      <c r="Q69" s="341"/>
      <c r="R69" s="101"/>
    </row>
    <row r="70" spans="1:19" ht="20.25" customHeight="1">
      <c r="A70" s="613" t="s">
        <v>344</v>
      </c>
      <c r="B70" s="613"/>
      <c r="C70" s="613"/>
      <c r="D70" s="108">
        <v>609</v>
      </c>
      <c r="E70" s="332" t="s">
        <v>23</v>
      </c>
      <c r="F70" s="326">
        <v>620</v>
      </c>
      <c r="G70" s="103" t="s">
        <v>23</v>
      </c>
      <c r="H70" s="326">
        <v>631</v>
      </c>
      <c r="I70" s="103"/>
      <c r="J70" s="326">
        <v>642</v>
      </c>
      <c r="K70" s="342" t="s">
        <v>23</v>
      </c>
      <c r="L70" s="104">
        <v>653</v>
      </c>
      <c r="M70" s="103" t="s">
        <v>23</v>
      </c>
      <c r="N70" s="326">
        <v>664</v>
      </c>
      <c r="O70" s="343" t="s">
        <v>23</v>
      </c>
      <c r="P70" s="326">
        <v>675</v>
      </c>
      <c r="Q70" s="341"/>
      <c r="R70" s="101"/>
    </row>
    <row r="71" spans="1:19" ht="20.25" customHeight="1">
      <c r="A71" s="613" t="s">
        <v>347</v>
      </c>
      <c r="B71" s="613"/>
      <c r="C71" s="613"/>
      <c r="D71" s="108">
        <v>610</v>
      </c>
      <c r="E71" s="332" t="s">
        <v>23</v>
      </c>
      <c r="F71" s="326">
        <v>621</v>
      </c>
      <c r="G71" s="103" t="s">
        <v>23</v>
      </c>
      <c r="H71" s="326">
        <v>632</v>
      </c>
      <c r="I71" s="165"/>
      <c r="J71" s="326">
        <v>643</v>
      </c>
      <c r="K71" s="103" t="s">
        <v>23</v>
      </c>
      <c r="L71" s="104">
        <v>654</v>
      </c>
      <c r="M71" s="165"/>
      <c r="N71" s="326">
        <v>665</v>
      </c>
      <c r="O71" s="340"/>
      <c r="P71" s="326">
        <v>676</v>
      </c>
      <c r="Q71" s="341"/>
      <c r="R71" s="101"/>
    </row>
    <row r="72" spans="1:19" ht="20.25" customHeight="1">
      <c r="A72" s="613" t="s">
        <v>349</v>
      </c>
      <c r="B72" s="613"/>
      <c r="C72" s="613"/>
      <c r="D72" s="108">
        <v>611</v>
      </c>
      <c r="E72" s="332"/>
      <c r="F72" s="326">
        <v>622</v>
      </c>
      <c r="G72" s="103" t="s">
        <v>23</v>
      </c>
      <c r="H72" s="326">
        <v>633</v>
      </c>
      <c r="I72" s="523">
        <f>+I66</f>
        <v>32228590.590000004</v>
      </c>
      <c r="J72" s="326">
        <v>644</v>
      </c>
      <c r="K72" s="103" t="s">
        <v>23</v>
      </c>
      <c r="L72" s="104">
        <v>655</v>
      </c>
      <c r="M72" s="107">
        <f>+M66</f>
        <v>3751813.4</v>
      </c>
      <c r="N72" s="326">
        <v>666</v>
      </c>
      <c r="O72" s="110"/>
      <c r="P72" s="326">
        <v>677</v>
      </c>
      <c r="Q72" s="344">
        <f>+Q66+Q71</f>
        <v>76.370311758643396</v>
      </c>
      <c r="R72" s="101"/>
    </row>
    <row r="73" spans="1:19" ht="19.5" customHeight="1">
      <c r="A73" s="111"/>
      <c r="B73" s="112"/>
      <c r="C73" s="112"/>
      <c r="D73" s="113"/>
      <c r="E73" s="114"/>
      <c r="F73" s="115"/>
      <c r="G73" s="345"/>
      <c r="H73" s="115"/>
      <c r="I73" s="116"/>
      <c r="J73" s="115"/>
      <c r="K73" s="345"/>
      <c r="L73" s="117"/>
      <c r="M73" s="116"/>
      <c r="N73" s="115"/>
      <c r="O73" s="346"/>
      <c r="P73" s="115"/>
      <c r="Q73" s="346"/>
      <c r="R73" s="101"/>
    </row>
    <row r="74" spans="1:19" s="92" customFormat="1" ht="29.25" customHeight="1">
      <c r="A74" s="119"/>
      <c r="B74" s="112"/>
      <c r="C74" s="112"/>
      <c r="D74" s="113"/>
      <c r="E74" s="114"/>
      <c r="F74" s="115"/>
      <c r="G74" s="345"/>
      <c r="H74" s="115"/>
      <c r="I74" s="116"/>
      <c r="J74" s="115"/>
      <c r="K74" s="345"/>
      <c r="L74" s="117"/>
      <c r="M74" s="116"/>
      <c r="N74" s="115"/>
      <c r="O74" s="346"/>
      <c r="P74" s="115"/>
      <c r="Q74" s="346"/>
      <c r="R74" s="161"/>
    </row>
    <row r="75" spans="1:19" s="92" customFormat="1" ht="21.75" customHeight="1">
      <c r="A75" s="111"/>
      <c r="B75" s="112"/>
      <c r="C75" s="347"/>
      <c r="D75" s="113"/>
      <c r="E75" s="114"/>
      <c r="F75" s="115"/>
      <c r="G75" s="401" t="s">
        <v>3</v>
      </c>
      <c r="H75" s="115"/>
      <c r="I75" s="116"/>
      <c r="J75" s="115"/>
      <c r="K75" s="345"/>
      <c r="L75" s="117"/>
      <c r="M75" s="611"/>
      <c r="N75" s="611"/>
      <c r="O75" s="611"/>
      <c r="P75" s="115"/>
      <c r="Q75" s="346"/>
      <c r="R75" s="161"/>
    </row>
    <row r="76" spans="1:19" ht="17.25" customHeight="1">
      <c r="A76" s="403"/>
      <c r="B76" s="401"/>
      <c r="C76" s="404"/>
      <c r="D76" s="572"/>
      <c r="E76" s="572"/>
      <c r="F76" s="115"/>
      <c r="G76" s="345"/>
      <c r="H76" s="115"/>
      <c r="I76" s="116"/>
      <c r="J76" s="115"/>
      <c r="K76" s="345"/>
      <c r="L76" s="117"/>
      <c r="M76" s="612"/>
      <c r="N76" s="612"/>
      <c r="O76" s="612"/>
      <c r="P76" s="115"/>
      <c r="Q76" s="346"/>
      <c r="R76" s="118"/>
    </row>
    <row r="77" spans="1:19" ht="13.5" customHeight="1">
      <c r="A77" s="150" t="s">
        <v>595</v>
      </c>
      <c r="B77" s="404"/>
      <c r="C77" s="304"/>
      <c r="D77" s="464" t="s">
        <v>489</v>
      </c>
      <c r="E77" s="387"/>
      <c r="F77" s="120"/>
      <c r="H77" s="89"/>
      <c r="J77" s="89"/>
      <c r="M77" s="611" t="s">
        <v>432</v>
      </c>
      <c r="N77" s="611"/>
      <c r="O77" s="611"/>
      <c r="P77" s="120"/>
      <c r="R77" s="118"/>
    </row>
    <row r="78" spans="1:19" ht="15.75" customHeight="1">
      <c r="A78" s="404"/>
      <c r="B78" s="306"/>
      <c r="C78" s="404"/>
      <c r="D78" s="306"/>
      <c r="E78" s="304"/>
      <c r="H78" s="89"/>
      <c r="J78" s="90"/>
      <c r="L78" s="90"/>
      <c r="M78" s="348"/>
      <c r="N78" s="348"/>
      <c r="O78" s="348"/>
      <c r="P78" s="122"/>
      <c r="R78" s="118"/>
    </row>
    <row r="79" spans="1:19" ht="29.25" customHeight="1">
      <c r="A79" s="404"/>
      <c r="B79" s="306" t="s">
        <v>425</v>
      </c>
      <c r="C79" s="405"/>
      <c r="D79" s="305"/>
      <c r="E79" s="305"/>
      <c r="F79" s="350"/>
      <c r="I79" s="85"/>
      <c r="M79" s="351"/>
      <c r="N79" s="351"/>
      <c r="O79" s="351"/>
      <c r="P79" s="352"/>
      <c r="R79" s="118"/>
    </row>
    <row r="80" spans="1:19">
      <c r="A80" s="404"/>
      <c r="B80" s="306"/>
      <c r="C80" s="405"/>
      <c r="D80" s="305"/>
      <c r="E80" s="305"/>
      <c r="F80" s="350"/>
      <c r="M80" s="122"/>
      <c r="N80" s="122"/>
      <c r="O80" s="122"/>
      <c r="P80" s="122"/>
      <c r="R80" s="121">
        <f>R75-85736322.07</f>
        <v>-85736322.069999993</v>
      </c>
      <c r="S80" s="121">
        <f>S75-85736322.07</f>
        <v>-85736322.069999993</v>
      </c>
    </row>
    <row r="81" spans="2:13" ht="26.25" customHeight="1"/>
    <row r="82" spans="2:13" ht="24.75" customHeight="1">
      <c r="B82" s="123"/>
    </row>
    <row r="83" spans="2:13" ht="30.75" customHeight="1">
      <c r="C83" s="124"/>
      <c r="D83" s="125"/>
      <c r="E83" s="126"/>
      <c r="F83" s="127"/>
      <c r="G83" s="349"/>
      <c r="H83" s="127"/>
      <c r="J83" s="127"/>
      <c r="K83" s="349"/>
      <c r="L83" s="127"/>
    </row>
    <row r="84" spans="2:13">
      <c r="C84" s="124"/>
      <c r="D84" s="125"/>
      <c r="E84" s="126"/>
      <c r="F84" s="127"/>
      <c r="G84" s="349"/>
      <c r="H84" s="127"/>
      <c r="J84" s="127"/>
      <c r="K84" s="349"/>
      <c r="L84" s="127"/>
    </row>
    <row r="85" spans="2:13">
      <c r="B85" s="615"/>
      <c r="C85" s="615"/>
      <c r="D85" s="615"/>
      <c r="E85" s="615"/>
      <c r="F85" s="127"/>
      <c r="G85" s="349"/>
      <c r="H85" s="127"/>
      <c r="I85" s="127"/>
      <c r="J85" s="127"/>
      <c r="K85" s="349"/>
      <c r="L85" s="127"/>
      <c r="M85" s="127"/>
    </row>
    <row r="86" spans="2:13">
      <c r="B86" s="615"/>
      <c r="C86" s="615"/>
      <c r="D86" s="615"/>
      <c r="E86" s="615"/>
      <c r="F86" s="127"/>
      <c r="G86" s="349"/>
      <c r="H86" s="127"/>
      <c r="I86" s="127"/>
      <c r="J86" s="127"/>
      <c r="K86" s="349"/>
      <c r="L86" s="127"/>
      <c r="M86" s="127"/>
    </row>
    <row r="87" spans="2:13">
      <c r="B87" s="615"/>
      <c r="C87" s="615"/>
      <c r="D87" s="615"/>
      <c r="E87" s="615"/>
      <c r="K87" s="349"/>
      <c r="L87" s="127"/>
      <c r="M87" s="127"/>
    </row>
    <row r="88" spans="2:13">
      <c r="K88" s="349"/>
      <c r="L88" s="127"/>
      <c r="M88" s="127"/>
    </row>
  </sheetData>
  <mergeCells count="38">
    <mergeCell ref="B85:E87"/>
    <mergeCell ref="A66:C66"/>
    <mergeCell ref="A12:C12"/>
    <mergeCell ref="A60:C60"/>
    <mergeCell ref="A14:C14"/>
    <mergeCell ref="A15:C15"/>
    <mergeCell ref="A16:C16"/>
    <mergeCell ref="A71:C71"/>
    <mergeCell ref="A72:C72"/>
    <mergeCell ref="M75:O75"/>
    <mergeCell ref="M76:O76"/>
    <mergeCell ref="M77:O77"/>
    <mergeCell ref="Q12:Q13"/>
    <mergeCell ref="A67:C67"/>
    <mergeCell ref="A68:C68"/>
    <mergeCell ref="A69:C69"/>
    <mergeCell ref="A70:C70"/>
    <mergeCell ref="D76:E76"/>
    <mergeCell ref="A8:Q8"/>
    <mergeCell ref="A9:Q9"/>
    <mergeCell ref="D12:D14"/>
    <mergeCell ref="E12:E13"/>
    <mergeCell ref="F12:F14"/>
    <mergeCell ref="G12:G13"/>
    <mergeCell ref="H12:H14"/>
    <mergeCell ref="I12:I13"/>
    <mergeCell ref="J12:J14"/>
    <mergeCell ref="K12:K13"/>
    <mergeCell ref="L12:L14"/>
    <mergeCell ref="M12:M13"/>
    <mergeCell ref="N12:N14"/>
    <mergeCell ref="O12:O13"/>
    <mergeCell ref="P12:P14"/>
    <mergeCell ref="A2:E2"/>
    <mergeCell ref="A3:E3"/>
    <mergeCell ref="A4:E4"/>
    <mergeCell ref="A5:E5"/>
    <mergeCell ref="A6:E6"/>
  </mergeCells>
  <printOptions horizontalCentered="1"/>
  <pageMargins left="0.2" right="0.39370078740157499" top="0.2" bottom="0.196850393700787" header="0.21" footer="0.2"/>
  <pageSetup scale="6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FF00"/>
  </sheetPr>
  <dimension ref="B1:Q41"/>
  <sheetViews>
    <sheetView topLeftCell="A16" workbookViewId="0">
      <selection activeCell="M32" sqref="M32"/>
    </sheetView>
  </sheetViews>
  <sheetFormatPr defaultRowHeight="12.75"/>
  <cols>
    <col min="1" max="1" width="1.85546875" style="203" customWidth="1"/>
    <col min="2" max="2" width="4.7109375" style="203" customWidth="1"/>
    <col min="3" max="3" width="18.85546875" style="202" customWidth="1"/>
    <col min="4" max="4" width="13.28515625" style="202" customWidth="1"/>
    <col min="5" max="5" width="10.140625" style="202" customWidth="1"/>
    <col min="6" max="6" width="5.140625" style="202" customWidth="1"/>
    <col min="7" max="7" width="14.7109375" style="202" customWidth="1"/>
    <col min="8" max="8" width="4.85546875" style="202" customWidth="1"/>
    <col min="9" max="9" width="15.7109375" style="202" bestFit="1" customWidth="1"/>
    <col min="10" max="10" width="5" style="202" customWidth="1"/>
    <col min="11" max="11" width="16.140625" style="202" customWidth="1"/>
    <col min="12" max="12" width="4.85546875" style="202" customWidth="1"/>
    <col min="13" max="13" width="12.140625" style="202" customWidth="1"/>
    <col min="14" max="14" width="4.140625" style="202" customWidth="1"/>
    <col min="15" max="15" width="11.140625" style="202" customWidth="1"/>
    <col min="16" max="16" width="11.140625" style="203" bestFit="1" customWidth="1"/>
    <col min="17" max="17" width="14.85546875" style="203" hidden="1" customWidth="1"/>
    <col min="18" max="16384" width="9.140625" style="203"/>
  </cols>
  <sheetData>
    <row r="1" spans="2:15">
      <c r="B1" s="475" t="s">
        <v>491</v>
      </c>
      <c r="C1" s="475"/>
      <c r="D1" s="475"/>
      <c r="E1" s="475"/>
      <c r="F1" s="476"/>
      <c r="G1" s="13"/>
      <c r="H1" s="13"/>
      <c r="I1" s="13"/>
      <c r="J1" s="13"/>
      <c r="K1" s="13"/>
      <c r="L1" s="13"/>
      <c r="M1" s="13"/>
      <c r="N1" s="13"/>
      <c r="O1" s="13"/>
    </row>
    <row r="2" spans="2:15">
      <c r="B2" s="569" t="s">
        <v>492</v>
      </c>
      <c r="C2" s="569"/>
      <c r="D2" s="569"/>
      <c r="E2" s="569"/>
      <c r="F2" s="569"/>
      <c r="G2" s="13"/>
      <c r="H2" s="13"/>
      <c r="I2" s="13"/>
      <c r="J2" s="13"/>
      <c r="K2" s="13"/>
      <c r="L2" s="13"/>
      <c r="M2" s="13"/>
      <c r="N2" s="13"/>
      <c r="O2" s="13"/>
    </row>
    <row r="3" spans="2:15">
      <c r="B3" s="569" t="s">
        <v>401</v>
      </c>
      <c r="C3" s="569"/>
      <c r="D3" s="569"/>
      <c r="E3" s="569"/>
      <c r="F3" s="569"/>
      <c r="G3" s="13"/>
      <c r="H3" s="13"/>
      <c r="I3" s="13"/>
      <c r="J3" s="13"/>
      <c r="K3" s="13"/>
      <c r="L3" s="13"/>
      <c r="M3" s="13"/>
      <c r="N3" s="13"/>
      <c r="O3" s="13"/>
    </row>
    <row r="4" spans="2:15">
      <c r="B4" s="569" t="s">
        <v>493</v>
      </c>
      <c r="C4" s="569"/>
      <c r="D4" s="569"/>
      <c r="E4" s="569"/>
      <c r="F4" s="569"/>
      <c r="G4" s="13"/>
      <c r="H4" s="13"/>
      <c r="I4" s="13"/>
      <c r="J4" s="13"/>
      <c r="K4" s="13"/>
      <c r="L4" s="13"/>
      <c r="M4" s="13"/>
      <c r="N4" s="13"/>
      <c r="O4" s="13"/>
    </row>
    <row r="5" spans="2:15">
      <c r="B5" s="569" t="s">
        <v>494</v>
      </c>
      <c r="C5" s="569"/>
      <c r="D5" s="569"/>
      <c r="E5" s="569"/>
      <c r="F5" s="569"/>
      <c r="G5" s="13"/>
      <c r="H5" s="13"/>
      <c r="I5" s="13"/>
      <c r="J5" s="13"/>
      <c r="K5" s="13"/>
      <c r="L5" s="13"/>
      <c r="M5" s="13"/>
      <c r="N5" s="13"/>
      <c r="O5" s="13"/>
    </row>
    <row r="6" spans="2:15">
      <c r="B6" s="569" t="s">
        <v>495</v>
      </c>
      <c r="C6" s="569"/>
      <c r="D6" s="569"/>
      <c r="E6" s="569"/>
      <c r="F6" s="569"/>
      <c r="G6" s="13"/>
      <c r="H6" s="13"/>
      <c r="I6" s="13"/>
      <c r="J6" s="13"/>
      <c r="K6" s="13"/>
      <c r="L6" s="13"/>
      <c r="M6" s="13"/>
      <c r="N6" s="13"/>
      <c r="O6" s="13"/>
    </row>
    <row r="7" spans="2:15">
      <c r="B7" s="2"/>
      <c r="C7" s="633" t="s">
        <v>406</v>
      </c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33"/>
      <c r="O7" s="633"/>
    </row>
    <row r="8" spans="2:15">
      <c r="B8" s="2"/>
      <c r="C8" s="633" t="s">
        <v>586</v>
      </c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</row>
    <row r="9" spans="2:15">
      <c r="B9" s="2"/>
      <c r="C9" s="35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2:15" ht="17.25" customHeight="1">
      <c r="B10" s="634" t="s">
        <v>5</v>
      </c>
      <c r="C10" s="636" t="s">
        <v>12</v>
      </c>
      <c r="D10" s="636"/>
      <c r="E10" s="636"/>
      <c r="F10" s="637" t="s">
        <v>0</v>
      </c>
      <c r="G10" s="638" t="s">
        <v>33</v>
      </c>
      <c r="H10" s="637" t="s">
        <v>0</v>
      </c>
      <c r="I10" s="638" t="s">
        <v>15</v>
      </c>
      <c r="J10" s="637" t="s">
        <v>34</v>
      </c>
      <c r="K10" s="638" t="s">
        <v>17</v>
      </c>
      <c r="L10" s="637" t="s">
        <v>0</v>
      </c>
      <c r="M10" s="638" t="s">
        <v>407</v>
      </c>
      <c r="N10" s="637" t="s">
        <v>0</v>
      </c>
      <c r="O10" s="638" t="s">
        <v>19</v>
      </c>
    </row>
    <row r="11" spans="2:15" ht="82.5" customHeight="1">
      <c r="B11" s="635"/>
      <c r="C11" s="390" t="s">
        <v>20</v>
      </c>
      <c r="D11" s="390" t="s">
        <v>340</v>
      </c>
      <c r="E11" s="390" t="s">
        <v>21</v>
      </c>
      <c r="F11" s="637"/>
      <c r="G11" s="638"/>
      <c r="H11" s="637"/>
      <c r="I11" s="638"/>
      <c r="J11" s="637"/>
      <c r="K11" s="638"/>
      <c r="L11" s="637"/>
      <c r="M11" s="638"/>
      <c r="N11" s="637"/>
      <c r="O11" s="638"/>
    </row>
    <row r="12" spans="2:15" ht="12" customHeight="1">
      <c r="B12" s="290">
        <v>1</v>
      </c>
      <c r="C12" s="639">
        <v>2</v>
      </c>
      <c r="D12" s="640"/>
      <c r="E12" s="641"/>
      <c r="F12" s="637"/>
      <c r="G12" s="390">
        <v>3</v>
      </c>
      <c r="H12" s="637"/>
      <c r="I12" s="390">
        <v>4</v>
      </c>
      <c r="J12" s="637"/>
      <c r="K12" s="390">
        <v>5</v>
      </c>
      <c r="L12" s="637"/>
      <c r="M12" s="390">
        <v>6</v>
      </c>
      <c r="N12" s="637"/>
      <c r="O12" s="390">
        <v>7</v>
      </c>
    </row>
    <row r="13" spans="2:15" ht="16.5" customHeight="1">
      <c r="B13" s="128" t="s">
        <v>1</v>
      </c>
      <c r="C13" s="625" t="s">
        <v>408</v>
      </c>
      <c r="D13" s="625"/>
      <c r="E13" s="625"/>
      <c r="F13" s="392">
        <v>733</v>
      </c>
      <c r="G13" s="354"/>
      <c r="H13" s="355">
        <v>750</v>
      </c>
      <c r="I13" s="354"/>
      <c r="J13" s="355">
        <v>767</v>
      </c>
      <c r="K13" s="354"/>
      <c r="L13" s="355">
        <v>784</v>
      </c>
      <c r="M13" s="356"/>
      <c r="N13" s="355">
        <v>801</v>
      </c>
      <c r="O13" s="357"/>
    </row>
    <row r="14" spans="2:15" ht="18" customHeight="1">
      <c r="B14" s="287">
        <v>1</v>
      </c>
      <c r="C14" s="621" t="s">
        <v>409</v>
      </c>
      <c r="D14" s="621"/>
      <c r="E14" s="621"/>
      <c r="F14" s="392">
        <v>734</v>
      </c>
      <c r="G14" s="358"/>
      <c r="H14" s="355">
        <v>751</v>
      </c>
      <c r="I14" s="358"/>
      <c r="J14" s="355">
        <v>768</v>
      </c>
      <c r="K14" s="358"/>
      <c r="L14" s="355">
        <v>785</v>
      </c>
      <c r="M14" s="356"/>
      <c r="N14" s="355">
        <v>802</v>
      </c>
      <c r="O14" s="357"/>
    </row>
    <row r="15" spans="2:15">
      <c r="B15" s="287">
        <v>2</v>
      </c>
      <c r="C15" s="621" t="s">
        <v>410</v>
      </c>
      <c r="D15" s="621"/>
      <c r="E15" s="621"/>
      <c r="F15" s="271">
        <v>735</v>
      </c>
      <c r="G15" s="358"/>
      <c r="H15" s="355">
        <v>752</v>
      </c>
      <c r="I15" s="358"/>
      <c r="J15" s="355">
        <v>769</v>
      </c>
      <c r="K15" s="358"/>
      <c r="L15" s="355">
        <v>786</v>
      </c>
      <c r="M15" s="356"/>
      <c r="N15" s="355">
        <v>803</v>
      </c>
      <c r="O15" s="356"/>
    </row>
    <row r="16" spans="2:15">
      <c r="B16" s="287">
        <v>3</v>
      </c>
      <c r="C16" s="621" t="s">
        <v>411</v>
      </c>
      <c r="D16" s="621"/>
      <c r="E16" s="621"/>
      <c r="F16" s="392">
        <v>736</v>
      </c>
      <c r="G16" s="359"/>
      <c r="H16" s="355">
        <v>753</v>
      </c>
      <c r="I16" s="359"/>
      <c r="J16" s="355">
        <v>770</v>
      </c>
      <c r="K16" s="359"/>
      <c r="L16" s="355">
        <v>787</v>
      </c>
      <c r="M16" s="360"/>
      <c r="N16" s="355">
        <v>804</v>
      </c>
      <c r="O16" s="360"/>
    </row>
    <row r="17" spans="2:15">
      <c r="B17" s="287">
        <v>4</v>
      </c>
      <c r="C17" s="621" t="s">
        <v>412</v>
      </c>
      <c r="D17" s="621"/>
      <c r="E17" s="621"/>
      <c r="F17" s="271">
        <v>737</v>
      </c>
      <c r="G17" s="354"/>
      <c r="H17" s="355">
        <v>754</v>
      </c>
      <c r="I17" s="354"/>
      <c r="J17" s="355">
        <v>771</v>
      </c>
      <c r="K17" s="354"/>
      <c r="L17" s="355">
        <v>788</v>
      </c>
      <c r="M17" s="356"/>
      <c r="N17" s="355">
        <v>805</v>
      </c>
      <c r="O17" s="357"/>
    </row>
    <row r="18" spans="2:15" ht="12.75" customHeight="1">
      <c r="B18" s="287">
        <v>5</v>
      </c>
      <c r="C18" s="619" t="s">
        <v>413</v>
      </c>
      <c r="D18" s="619"/>
      <c r="E18" s="619"/>
      <c r="F18" s="392">
        <v>738</v>
      </c>
      <c r="G18" s="359"/>
      <c r="H18" s="355">
        <v>755</v>
      </c>
      <c r="I18" s="361"/>
      <c r="J18" s="355">
        <v>772</v>
      </c>
      <c r="K18" s="361"/>
      <c r="L18" s="355">
        <v>789</v>
      </c>
      <c r="M18" s="362"/>
      <c r="N18" s="355">
        <v>806</v>
      </c>
      <c r="O18" s="362"/>
    </row>
    <row r="19" spans="2:15" ht="12.75" customHeight="1">
      <c r="B19" s="406">
        <v>6</v>
      </c>
      <c r="C19" s="533" t="s">
        <v>579</v>
      </c>
      <c r="D19" s="534" t="s">
        <v>361</v>
      </c>
      <c r="E19" s="534" t="s">
        <v>456</v>
      </c>
      <c r="F19" s="400"/>
      <c r="G19" s="407"/>
      <c r="H19" s="408"/>
      <c r="I19" s="409">
        <v>50503.5</v>
      </c>
      <c r="J19" s="408"/>
      <c r="K19" s="409">
        <v>49864.950000000004</v>
      </c>
      <c r="L19" s="408"/>
      <c r="M19" s="410">
        <v>5.7729000000000003E-2</v>
      </c>
      <c r="N19" s="408"/>
      <c r="O19" s="411">
        <v>1.0150296326915311</v>
      </c>
    </row>
    <row r="20" spans="2:15" ht="27" customHeight="1">
      <c r="B20" s="406">
        <v>7</v>
      </c>
      <c r="C20" s="533" t="s">
        <v>580</v>
      </c>
      <c r="D20" s="534" t="s">
        <v>361</v>
      </c>
      <c r="E20" s="534" t="s">
        <v>455</v>
      </c>
      <c r="F20" s="400"/>
      <c r="G20" s="407"/>
      <c r="H20" s="408"/>
      <c r="I20" s="409">
        <v>19156.93</v>
      </c>
      <c r="J20" s="408"/>
      <c r="K20" s="409">
        <v>18747.57</v>
      </c>
      <c r="L20" s="408"/>
      <c r="M20" s="410">
        <v>5.7729000000000003E-2</v>
      </c>
      <c r="N20" s="408"/>
      <c r="O20" s="411">
        <v>0.38161753076978455</v>
      </c>
    </row>
    <row r="21" spans="2:15" ht="18.75" customHeight="1">
      <c r="B21" s="406">
        <v>8</v>
      </c>
      <c r="C21" s="533" t="s">
        <v>581</v>
      </c>
      <c r="D21" s="534" t="s">
        <v>361</v>
      </c>
      <c r="E21" s="534" t="s">
        <v>582</v>
      </c>
      <c r="F21" s="400"/>
      <c r="G21" s="407"/>
      <c r="H21" s="408"/>
      <c r="I21" s="409">
        <v>3081.55</v>
      </c>
      <c r="J21" s="408"/>
      <c r="K21" s="409">
        <v>2848.8317000000002</v>
      </c>
      <c r="L21" s="408"/>
      <c r="M21" s="410">
        <v>1.4390999999999999E-2</v>
      </c>
      <c r="N21" s="408"/>
      <c r="O21" s="411">
        <v>5.7989601795469359E-2</v>
      </c>
    </row>
    <row r="22" spans="2:15" ht="18.75" customHeight="1">
      <c r="B22" s="287">
        <v>9</v>
      </c>
      <c r="C22" s="621" t="s">
        <v>35</v>
      </c>
      <c r="D22" s="621"/>
      <c r="E22" s="621"/>
      <c r="F22" s="392">
        <v>739</v>
      </c>
      <c r="G22" s="359"/>
      <c r="H22" s="355">
        <v>756</v>
      </c>
      <c r="I22" s="361"/>
      <c r="J22" s="355">
        <v>773</v>
      </c>
      <c r="K22" s="361"/>
      <c r="L22" s="355">
        <v>790</v>
      </c>
      <c r="M22" s="362"/>
      <c r="N22" s="355">
        <v>807</v>
      </c>
      <c r="O22" s="362"/>
    </row>
    <row r="23" spans="2:15" ht="18.75" customHeight="1">
      <c r="B23" s="287">
        <v>10</v>
      </c>
      <c r="C23" s="622" t="s">
        <v>414</v>
      </c>
      <c r="D23" s="623"/>
      <c r="E23" s="624"/>
      <c r="F23" s="392">
        <v>740</v>
      </c>
      <c r="G23" s="359"/>
      <c r="H23" s="355">
        <v>757</v>
      </c>
      <c r="I23" s="361"/>
      <c r="J23" s="355">
        <v>774</v>
      </c>
      <c r="K23" s="361"/>
      <c r="L23" s="355">
        <v>791</v>
      </c>
      <c r="M23" s="362"/>
      <c r="N23" s="355">
        <v>808</v>
      </c>
      <c r="O23" s="362"/>
    </row>
    <row r="24" spans="2:15" ht="18.75" customHeight="1">
      <c r="B24" s="128" t="s">
        <v>2</v>
      </c>
      <c r="C24" s="625" t="s">
        <v>415</v>
      </c>
      <c r="D24" s="625"/>
      <c r="E24" s="625"/>
      <c r="F24" s="392">
        <v>741</v>
      </c>
      <c r="G24" s="129"/>
      <c r="H24" s="355">
        <v>758</v>
      </c>
      <c r="I24" s="130"/>
      <c r="J24" s="355">
        <v>775</v>
      </c>
      <c r="K24" s="130"/>
      <c r="L24" s="355">
        <v>792</v>
      </c>
      <c r="M24" s="131"/>
      <c r="N24" s="355">
        <v>809</v>
      </c>
      <c r="O24" s="131"/>
    </row>
    <row r="25" spans="2:15" ht="18.75" customHeight="1">
      <c r="B25" s="287">
        <v>1</v>
      </c>
      <c r="C25" s="626" t="s">
        <v>409</v>
      </c>
      <c r="D25" s="626"/>
      <c r="E25" s="626"/>
      <c r="F25" s="392">
        <v>742</v>
      </c>
      <c r="G25" s="129"/>
      <c r="H25" s="355">
        <v>759</v>
      </c>
      <c r="I25" s="130"/>
      <c r="J25" s="355">
        <v>776</v>
      </c>
      <c r="K25" s="130"/>
      <c r="L25" s="355">
        <v>793</v>
      </c>
      <c r="M25" s="131"/>
      <c r="N25" s="355">
        <v>810</v>
      </c>
      <c r="O25" s="131"/>
    </row>
    <row r="26" spans="2:15" ht="18.75" customHeight="1">
      <c r="B26" s="287">
        <v>2</v>
      </c>
      <c r="C26" s="626" t="s">
        <v>410</v>
      </c>
      <c r="D26" s="626"/>
      <c r="E26" s="626"/>
      <c r="F26" s="392">
        <v>743</v>
      </c>
      <c r="G26" s="129"/>
      <c r="H26" s="355">
        <v>760</v>
      </c>
      <c r="I26" s="130"/>
      <c r="J26" s="355">
        <v>777</v>
      </c>
      <c r="K26" s="130"/>
      <c r="L26" s="355">
        <v>794</v>
      </c>
      <c r="M26" s="131"/>
      <c r="N26" s="355">
        <v>811</v>
      </c>
      <c r="O26" s="131"/>
    </row>
    <row r="27" spans="2:15" s="92" customFormat="1" ht="34.5" customHeight="1">
      <c r="B27" s="287">
        <v>3</v>
      </c>
      <c r="C27" s="626" t="s">
        <v>411</v>
      </c>
      <c r="D27" s="626"/>
      <c r="E27" s="626"/>
      <c r="F27" s="392">
        <v>744</v>
      </c>
      <c r="G27" s="129"/>
      <c r="H27" s="355">
        <v>761</v>
      </c>
      <c r="I27" s="130"/>
      <c r="J27" s="355">
        <v>778</v>
      </c>
      <c r="K27" s="130"/>
      <c r="L27" s="355">
        <v>795</v>
      </c>
      <c r="M27" s="131"/>
      <c r="N27" s="355">
        <v>812</v>
      </c>
      <c r="O27" s="131"/>
    </row>
    <row r="28" spans="2:15" ht="18.75" customHeight="1">
      <c r="B28" s="287">
        <v>4</v>
      </c>
      <c r="C28" s="626" t="s">
        <v>412</v>
      </c>
      <c r="D28" s="626"/>
      <c r="E28" s="626"/>
      <c r="F28" s="392">
        <v>745</v>
      </c>
      <c r="G28" s="129"/>
      <c r="H28" s="355">
        <v>762</v>
      </c>
      <c r="I28" s="130"/>
      <c r="J28" s="355">
        <v>779</v>
      </c>
      <c r="K28" s="130"/>
      <c r="L28" s="355">
        <v>796</v>
      </c>
      <c r="M28" s="131"/>
      <c r="N28" s="355">
        <v>813</v>
      </c>
      <c r="O28" s="131"/>
    </row>
    <row r="29" spans="2:15" ht="27.75" customHeight="1">
      <c r="B29" s="287">
        <v>5</v>
      </c>
      <c r="C29" s="627" t="s">
        <v>413</v>
      </c>
      <c r="D29" s="627"/>
      <c r="E29" s="627"/>
      <c r="F29" s="393">
        <v>746</v>
      </c>
      <c r="G29" s="129"/>
      <c r="H29" s="366">
        <v>763</v>
      </c>
      <c r="I29" s="130"/>
      <c r="J29" s="366">
        <v>780</v>
      </c>
      <c r="K29" s="130"/>
      <c r="L29" s="366">
        <v>797</v>
      </c>
      <c r="M29" s="131"/>
      <c r="N29" s="366">
        <v>814</v>
      </c>
      <c r="O29" s="131"/>
    </row>
    <row r="30" spans="2:15" ht="18.75" customHeight="1">
      <c r="B30" s="287">
        <v>6</v>
      </c>
      <c r="C30" s="628" t="s">
        <v>35</v>
      </c>
      <c r="D30" s="628"/>
      <c r="E30" s="628"/>
      <c r="F30" s="272">
        <v>747</v>
      </c>
      <c r="G30" s="132"/>
      <c r="H30" s="367">
        <v>764</v>
      </c>
      <c r="I30" s="133"/>
      <c r="J30" s="367">
        <v>781</v>
      </c>
      <c r="K30" s="133"/>
      <c r="L30" s="367">
        <v>798</v>
      </c>
      <c r="M30" s="134"/>
      <c r="N30" s="367">
        <v>815</v>
      </c>
      <c r="O30" s="134"/>
    </row>
    <row r="31" spans="2:15">
      <c r="B31" s="287">
        <v>7</v>
      </c>
      <c r="C31" s="629" t="s">
        <v>416</v>
      </c>
      <c r="D31" s="630"/>
      <c r="E31" s="631"/>
      <c r="F31" s="392">
        <v>748</v>
      </c>
      <c r="G31" s="363"/>
      <c r="H31" s="355">
        <v>765</v>
      </c>
      <c r="I31" s="363"/>
      <c r="J31" s="355">
        <v>782</v>
      </c>
      <c r="K31" s="363"/>
      <c r="L31" s="355">
        <v>799</v>
      </c>
      <c r="M31" s="363"/>
      <c r="N31" s="355">
        <v>816</v>
      </c>
      <c r="O31" s="368"/>
    </row>
    <row r="32" spans="2:15" ht="12" customHeight="1">
      <c r="B32" s="287">
        <v>8</v>
      </c>
      <c r="C32" s="632" t="s">
        <v>417</v>
      </c>
      <c r="D32" s="632"/>
      <c r="E32" s="632"/>
      <c r="F32" s="392">
        <v>749</v>
      </c>
      <c r="G32" s="135"/>
      <c r="H32" s="392">
        <v>766</v>
      </c>
      <c r="I32" s="135">
        <f>SUM(I19:I21)</f>
        <v>72741.98</v>
      </c>
      <c r="J32" s="392">
        <v>783</v>
      </c>
      <c r="K32" s="135">
        <f>SUM(K19:K21)</f>
        <v>71461.351699999999</v>
      </c>
      <c r="L32" s="392">
        <v>800</v>
      </c>
      <c r="M32" s="565">
        <f>SUM(M19:M21)</f>
        <v>0.12984899999999999</v>
      </c>
      <c r="N32" s="392">
        <v>817</v>
      </c>
      <c r="O32" s="564">
        <f>SUM(O19:O21)</f>
        <v>1.4546367652567851</v>
      </c>
    </row>
    <row r="33" spans="2:15" ht="12.75" customHeight="1">
      <c r="B33" s="2"/>
      <c r="C33" s="364"/>
      <c r="D33" s="364"/>
      <c r="E33" s="364"/>
      <c r="F33" s="364"/>
      <c r="G33" s="364"/>
      <c r="H33" s="364"/>
      <c r="I33" s="364"/>
      <c r="J33" s="203"/>
      <c r="K33" s="364"/>
      <c r="L33" s="365"/>
      <c r="M33" s="369"/>
      <c r="N33" s="369"/>
      <c r="O33" s="369"/>
    </row>
    <row r="34" spans="2:15" ht="12.75" customHeight="1">
      <c r="C34" s="556" t="s">
        <v>596</v>
      </c>
      <c r="D34" s="204"/>
      <c r="E34" s="204"/>
      <c r="F34" s="204"/>
      <c r="G34" s="464" t="s">
        <v>489</v>
      </c>
      <c r="H34" s="204"/>
      <c r="I34" s="204"/>
      <c r="J34" s="153" t="s">
        <v>3</v>
      </c>
      <c r="K34" s="204"/>
      <c r="L34" s="205"/>
      <c r="M34" s="611" t="s">
        <v>432</v>
      </c>
      <c r="N34" s="611"/>
      <c r="O34" s="611"/>
    </row>
    <row r="35" spans="2:15" ht="27" customHeight="1">
      <c r="D35" s="204"/>
      <c r="E35" s="206"/>
      <c r="F35" s="204"/>
      <c r="G35" s="153" t="s">
        <v>40</v>
      </c>
      <c r="H35" s="204"/>
      <c r="I35" s="204"/>
      <c r="J35" s="204"/>
      <c r="K35" s="204"/>
      <c r="L35" s="205"/>
      <c r="M35" s="204" t="s">
        <v>360</v>
      </c>
      <c r="N35" s="204"/>
      <c r="O35" s="204"/>
    </row>
    <row r="36" spans="2:15">
      <c r="G36" s="204"/>
      <c r="H36" s="204"/>
      <c r="I36" s="204"/>
      <c r="J36" s="204"/>
      <c r="K36" s="204"/>
      <c r="L36" s="205"/>
      <c r="M36" s="205"/>
      <c r="N36" s="205"/>
      <c r="O36" s="205"/>
    </row>
    <row r="39" spans="2:15">
      <c r="D39" s="620"/>
      <c r="E39" s="620"/>
      <c r="F39" s="620"/>
      <c r="G39" s="620"/>
    </row>
    <row r="40" spans="2:15">
      <c r="D40" s="620"/>
      <c r="E40" s="620"/>
      <c r="F40" s="620"/>
      <c r="G40" s="620"/>
    </row>
    <row r="41" spans="2:15">
      <c r="D41" s="620"/>
      <c r="E41" s="620"/>
      <c r="F41" s="620"/>
      <c r="G41" s="620"/>
    </row>
  </sheetData>
  <mergeCells count="39">
    <mergeCell ref="C7:O7"/>
    <mergeCell ref="C8:O8"/>
    <mergeCell ref="B10:B11"/>
    <mergeCell ref="C10:E10"/>
    <mergeCell ref="F10:F12"/>
    <mergeCell ref="G10:G11"/>
    <mergeCell ref="H10:H12"/>
    <mergeCell ref="I10:I11"/>
    <mergeCell ref="J10:J12"/>
    <mergeCell ref="K10:K11"/>
    <mergeCell ref="L10:L12"/>
    <mergeCell ref="M10:M11"/>
    <mergeCell ref="N10:N12"/>
    <mergeCell ref="O10:O11"/>
    <mergeCell ref="C12:E12"/>
    <mergeCell ref="C13:E13"/>
    <mergeCell ref="C14:E14"/>
    <mergeCell ref="C15:E15"/>
    <mergeCell ref="C16:E16"/>
    <mergeCell ref="C17:E17"/>
    <mergeCell ref="C18:E18"/>
    <mergeCell ref="M34:O34"/>
    <mergeCell ref="D39:G41"/>
    <mergeCell ref="C22:E22"/>
    <mergeCell ref="C23:E23"/>
    <mergeCell ref="C24:E24"/>
    <mergeCell ref="C25:E25"/>
    <mergeCell ref="C26:E26"/>
    <mergeCell ref="C28:E28"/>
    <mergeCell ref="C29:E29"/>
    <mergeCell ref="C27:E27"/>
    <mergeCell ref="C30:E30"/>
    <mergeCell ref="C31:E31"/>
    <mergeCell ref="C32:E32"/>
    <mergeCell ref="B2:F2"/>
    <mergeCell ref="B3:F3"/>
    <mergeCell ref="B4:F4"/>
    <mergeCell ref="B5:F5"/>
    <mergeCell ref="B6:F6"/>
  </mergeCells>
  <pageMargins left="0.73" right="0.49" top="0.23" bottom="0.3" header="0.24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Sheet1</vt:lpstr>
      <vt:lpstr>1</vt:lpstr>
      <vt:lpstr>2</vt:lpstr>
      <vt:lpstr>3</vt:lpstr>
      <vt:lpstr>4</vt:lpstr>
      <vt:lpstr>5</vt:lpstr>
      <vt:lpstr>6</vt:lpstr>
      <vt:lpstr>7</vt:lpstr>
      <vt:lpstr>9</vt:lpstr>
      <vt:lpstr>10</vt:lpstr>
      <vt:lpstr>11</vt:lpstr>
      <vt:lpstr>12</vt:lpstr>
      <vt:lpstr>'2'!OLE_LINK9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CUPIC</dc:creator>
  <cp:lastModifiedBy>XP</cp:lastModifiedBy>
  <cp:lastPrinted>2018-05-08T09:24:34Z</cp:lastPrinted>
  <dcterms:created xsi:type="dcterms:W3CDTF">2009-07-19T11:34:13Z</dcterms:created>
  <dcterms:modified xsi:type="dcterms:W3CDTF">2018-05-08T09:25:21Z</dcterms:modified>
</cp:coreProperties>
</file>